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hmatulinaei\Desktop\"/>
    </mc:Choice>
  </mc:AlternateContent>
  <bookViews>
    <workbookView xWindow="0" yWindow="0" windowWidth="28800" windowHeight="13635"/>
  </bookViews>
  <sheets>
    <sheet name="таблица 2" sheetId="1" r:id="rId1"/>
  </sheets>
  <definedNames>
    <definedName name="_Hlk67925744" localSheetId="0">'таблица 2'!#REF!</definedName>
    <definedName name="Z_24583E6D_89B9_498A_976C_5AD203482A74_.wvu.PrintArea" localSheetId="0" hidden="1">'таблица 2'!$A$1:$E$65</definedName>
    <definedName name="Z_37320934_34E6_4722_8E92_9F77EAB0AB6C_.wvu.PrintArea" localSheetId="0" hidden="1">'таблица 2'!$A$1:$E$65</definedName>
    <definedName name="Z_469057AC_3DDA_472C_AA7B_B76ECE8A31ED_.wvu.PrintArea" localSheetId="0" hidden="1">'таблица 2'!$A$1:$E$65</definedName>
    <definedName name="Z_5A8F0DBE_1BD9_41FF_9CF6_686C098930B2_.wvu.PrintArea" localSheetId="0" hidden="1">'таблица 2'!$A$1:$E$65</definedName>
    <definedName name="Z_5C46AB69_1E93_463E_95D4_983D6B00B8B3_.wvu.PrintArea" localSheetId="0" hidden="1">'таблица 2'!$A$1:$E$65</definedName>
    <definedName name="Z_5EA8AD4D_8094_4555_8AE0_D79579B47F9D_.wvu.PrintArea" localSheetId="0" hidden="1">'таблица 2'!$A$1:$E$65</definedName>
    <definedName name="Z_6557DF1B_A1FD_4066_A0B1_7FD2DCF99760_.wvu.PrintArea" localSheetId="0" hidden="1">'таблица 2'!$A$1:$E$65</definedName>
    <definedName name="Z_C05F6FFF_1269_4C02_9403_BA19A562A00F_.wvu.PrintArea" localSheetId="0" hidden="1">'таблица 2'!$A$1:$E$65</definedName>
    <definedName name="Z_D846739F_98AA_4162_A91D_7F60BADD3165_.wvu.PrintArea" localSheetId="0" hidden="1">'таблица 2'!$A$1:$E$65</definedName>
    <definedName name="Z_E7EECBF4_6533_4B1B_A11E_1CAF8171C831_.wvu.PrintArea" localSheetId="0" hidden="1">'таблица 2'!$A$1:$E$65</definedName>
    <definedName name="Z_F815E10B_333A_4E46_B2BE_60F93FB6C339_.wvu.PrintArea" localSheetId="0" hidden="1">'таблица 2'!$A$1:$E$65</definedName>
    <definedName name="_xlnm.Print_Area" localSheetId="0">'таблица 2'!$A$1:$J$97</definedName>
  </definedNames>
  <calcPr calcId="162913"/>
  <customWorkbookViews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Шафикова Наталья Ивановна - Личное представление" guid="{F815E10B-333A-4E46-B2BE-60F93FB6C339}" mergeInterval="0" personalView="1" maximized="1" windowWidth="1916" windowHeight="85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6" i="1" l="1"/>
  <c r="G28" i="1" l="1"/>
  <c r="F28" i="1" l="1"/>
  <c r="F29" i="1"/>
  <c r="H28" i="1" l="1"/>
  <c r="G29" i="1"/>
  <c r="G95" i="1" s="1"/>
  <c r="H42" i="1"/>
  <c r="H49" i="1" s="1"/>
  <c r="H25" i="1"/>
  <c r="G25" i="1"/>
  <c r="G91" i="1" s="1"/>
  <c r="I89" i="1"/>
  <c r="J89" i="1"/>
  <c r="F91" i="1"/>
  <c r="H91" i="1"/>
  <c r="H89" i="1" s="1"/>
  <c r="I91" i="1"/>
  <c r="J91" i="1"/>
  <c r="F92" i="1"/>
  <c r="G92" i="1"/>
  <c r="H92" i="1"/>
  <c r="I92" i="1"/>
  <c r="J92" i="1"/>
  <c r="F93" i="1"/>
  <c r="G93" i="1"/>
  <c r="H93" i="1"/>
  <c r="I93" i="1"/>
  <c r="J93" i="1"/>
  <c r="F94" i="1"/>
  <c r="G94" i="1"/>
  <c r="I94" i="1"/>
  <c r="J94" i="1"/>
  <c r="F95" i="1"/>
  <c r="F89" i="1" s="1"/>
  <c r="H95" i="1"/>
  <c r="I95" i="1"/>
  <c r="J95" i="1"/>
  <c r="G90" i="1"/>
  <c r="H90" i="1"/>
  <c r="I90" i="1"/>
  <c r="J90" i="1"/>
  <c r="F90" i="1"/>
  <c r="G82" i="1"/>
  <c r="H82" i="1"/>
  <c r="I82" i="1"/>
  <c r="J82" i="1"/>
  <c r="F84" i="1"/>
  <c r="G84" i="1"/>
  <c r="H84" i="1"/>
  <c r="I84" i="1"/>
  <c r="J84" i="1"/>
  <c r="F85" i="1"/>
  <c r="F82" i="1" s="1"/>
  <c r="G85" i="1"/>
  <c r="H85" i="1"/>
  <c r="I85" i="1"/>
  <c r="J85" i="1"/>
  <c r="F86" i="1"/>
  <c r="G86" i="1"/>
  <c r="H86" i="1"/>
  <c r="I86" i="1"/>
  <c r="J86" i="1"/>
  <c r="F87" i="1"/>
  <c r="G87" i="1"/>
  <c r="H87" i="1"/>
  <c r="I87" i="1"/>
  <c r="J87" i="1"/>
  <c r="F88" i="1"/>
  <c r="G88" i="1"/>
  <c r="H88" i="1"/>
  <c r="I88" i="1"/>
  <c r="J88" i="1"/>
  <c r="G83" i="1"/>
  <c r="H83" i="1"/>
  <c r="I83" i="1"/>
  <c r="J83" i="1"/>
  <c r="F83" i="1"/>
  <c r="I74" i="1"/>
  <c r="J74" i="1"/>
  <c r="I59" i="1"/>
  <c r="J59" i="1"/>
  <c r="I44" i="1"/>
  <c r="J44" i="1"/>
  <c r="I37" i="1"/>
  <c r="J37" i="1"/>
  <c r="G30" i="1"/>
  <c r="H30" i="1"/>
  <c r="I30" i="1"/>
  <c r="J30" i="1"/>
  <c r="F30" i="1"/>
  <c r="G23" i="1"/>
  <c r="H23" i="1"/>
  <c r="I23" i="1"/>
  <c r="J23" i="1"/>
  <c r="F23" i="1"/>
  <c r="G16" i="1"/>
  <c r="H16" i="1"/>
  <c r="I16" i="1"/>
  <c r="J16" i="1"/>
  <c r="F16" i="1"/>
  <c r="G9" i="1"/>
  <c r="H9" i="1"/>
  <c r="I9" i="1"/>
  <c r="J9" i="1"/>
  <c r="F9" i="1"/>
  <c r="G45" i="1"/>
  <c r="H45" i="1"/>
  <c r="I45" i="1"/>
  <c r="J45" i="1"/>
  <c r="H46" i="1"/>
  <c r="I46" i="1"/>
  <c r="J46" i="1"/>
  <c r="G47" i="1"/>
  <c r="H47" i="1"/>
  <c r="I47" i="1"/>
  <c r="J47" i="1"/>
  <c r="G48" i="1"/>
  <c r="H48" i="1"/>
  <c r="I48" i="1"/>
  <c r="J48" i="1"/>
  <c r="I49" i="1"/>
  <c r="J49" i="1"/>
  <c r="I50" i="1"/>
  <c r="J50" i="1"/>
  <c r="F48" i="1"/>
  <c r="F45" i="1"/>
  <c r="F39" i="1"/>
  <c r="F46" i="1" s="1"/>
  <c r="G39" i="1"/>
  <c r="H39" i="1"/>
  <c r="I39" i="1"/>
  <c r="J39" i="1"/>
  <c r="F40" i="1"/>
  <c r="F47" i="1" s="1"/>
  <c r="G40" i="1"/>
  <c r="H40" i="1"/>
  <c r="I40" i="1"/>
  <c r="J40" i="1"/>
  <c r="F41" i="1"/>
  <c r="G41" i="1"/>
  <c r="H41" i="1"/>
  <c r="I41" i="1"/>
  <c r="J41" i="1"/>
  <c r="F42" i="1"/>
  <c r="F49" i="1" s="1"/>
  <c r="G42" i="1"/>
  <c r="G49" i="1" s="1"/>
  <c r="I42" i="1"/>
  <c r="J42" i="1"/>
  <c r="F43" i="1"/>
  <c r="F50" i="1" s="1"/>
  <c r="H43" i="1"/>
  <c r="H50" i="1" s="1"/>
  <c r="I43" i="1"/>
  <c r="J43" i="1"/>
  <c r="G38" i="1"/>
  <c r="H38" i="1"/>
  <c r="I38" i="1"/>
  <c r="J38" i="1"/>
  <c r="F38" i="1"/>
  <c r="E32" i="1"/>
  <c r="E33" i="1"/>
  <c r="E34" i="1"/>
  <c r="E35" i="1"/>
  <c r="E36" i="1"/>
  <c r="E31" i="1"/>
  <c r="E26" i="1"/>
  <c r="E27" i="1"/>
  <c r="E24" i="1"/>
  <c r="E16" i="1"/>
  <c r="E18" i="1"/>
  <c r="E19" i="1"/>
  <c r="E20" i="1"/>
  <c r="E21" i="1"/>
  <c r="E22" i="1"/>
  <c r="E17" i="1"/>
  <c r="E9" i="1"/>
  <c r="E11" i="1"/>
  <c r="E12" i="1"/>
  <c r="E13" i="1"/>
  <c r="E14" i="1"/>
  <c r="E15" i="1"/>
  <c r="E10" i="1"/>
  <c r="E30" i="1" l="1"/>
  <c r="E29" i="1"/>
  <c r="G43" i="1"/>
  <c r="G50" i="1" s="1"/>
  <c r="H44" i="1"/>
  <c r="H37" i="1"/>
  <c r="H94" i="1"/>
  <c r="E28" i="1"/>
  <c r="G37" i="1"/>
  <c r="G89" i="1"/>
  <c r="E25" i="1"/>
  <c r="E23" i="1" s="1"/>
  <c r="G46" i="1"/>
  <c r="G44" i="1" s="1"/>
  <c r="F44" i="1"/>
  <c r="F37" i="1"/>
  <c r="F19" i="1" l="1"/>
  <c r="F22" i="1" l="1"/>
  <c r="H22" i="1" l="1"/>
  <c r="F64" i="1" l="1"/>
  <c r="F79" i="1" s="1"/>
  <c r="E43" i="1" l="1"/>
  <c r="E87" i="1" l="1"/>
  <c r="E88" i="1" l="1"/>
  <c r="E85" i="1"/>
  <c r="E82" i="1" s="1"/>
  <c r="E86" i="1"/>
  <c r="E84" i="1"/>
  <c r="E83" i="1"/>
  <c r="J54" i="1" l="1"/>
  <c r="I54" i="1" s="1"/>
  <c r="H54" i="1" s="1"/>
  <c r="G54" i="1" s="1"/>
  <c r="F54" i="1" s="1"/>
  <c r="J55" i="1"/>
  <c r="I55" i="1" s="1"/>
  <c r="H55" i="1" s="1"/>
  <c r="G55" i="1" s="1"/>
  <c r="F55" i="1" s="1"/>
  <c r="H64" i="1"/>
  <c r="I64" i="1"/>
  <c r="H63" i="1"/>
  <c r="I63" i="1"/>
  <c r="H61" i="1"/>
  <c r="I61" i="1"/>
  <c r="I76" i="1" s="1"/>
  <c r="H60" i="1"/>
  <c r="I60" i="1"/>
  <c r="H65" i="1"/>
  <c r="I62" i="1"/>
  <c r="I77" i="1" s="1"/>
  <c r="H62" i="1"/>
  <c r="H77" i="1" s="1"/>
  <c r="H76" i="1" l="1"/>
  <c r="H59" i="1"/>
  <c r="J52" i="1"/>
  <c r="I65" i="1"/>
  <c r="H80" i="1"/>
  <c r="F52" i="1"/>
  <c r="H52" i="1"/>
  <c r="G52" i="1"/>
  <c r="I52" i="1"/>
  <c r="H74" i="1" l="1"/>
  <c r="I80" i="1"/>
  <c r="E79" i="1"/>
  <c r="E75" i="1" l="1"/>
  <c r="E54" i="1" l="1"/>
  <c r="E55" i="1"/>
  <c r="E52" i="1" l="1"/>
  <c r="G65" i="1" l="1"/>
  <c r="G80" i="1" s="1"/>
  <c r="F60" i="1"/>
  <c r="G60" i="1"/>
  <c r="J60" i="1"/>
  <c r="F61" i="1"/>
  <c r="G61" i="1"/>
  <c r="J61" i="1"/>
  <c r="J76" i="1" s="1"/>
  <c r="F62" i="1"/>
  <c r="F77" i="1" s="1"/>
  <c r="G62" i="1"/>
  <c r="G77" i="1" s="1"/>
  <c r="J62" i="1"/>
  <c r="J77" i="1" s="1"/>
  <c r="F63" i="1"/>
  <c r="G63" i="1"/>
  <c r="J63" i="1"/>
  <c r="G64" i="1"/>
  <c r="J64" i="1"/>
  <c r="F65" i="1"/>
  <c r="F80" i="1" s="1"/>
  <c r="J65" i="1"/>
  <c r="J80" i="1" s="1"/>
  <c r="G76" i="1" l="1"/>
  <c r="G74" i="1" s="1"/>
  <c r="G59" i="1"/>
  <c r="F76" i="1"/>
  <c r="F74" i="1" s="1"/>
  <c r="F59" i="1"/>
  <c r="E76" i="1"/>
  <c r="E80" i="1"/>
  <c r="E77" i="1"/>
  <c r="E61" i="1"/>
  <c r="E65" i="1"/>
  <c r="E63" i="1"/>
  <c r="E60" i="1"/>
  <c r="E64" i="1"/>
  <c r="E74" i="1" l="1"/>
  <c r="E62" i="1"/>
  <c r="E59" i="1" s="1"/>
  <c r="E92" i="1"/>
  <c r="E41" i="1"/>
  <c r="E93" i="1"/>
  <c r="E95" i="1"/>
  <c r="E91" i="1"/>
  <c r="E89" i="1" s="1"/>
  <c r="E94" i="1"/>
  <c r="E42" i="1"/>
  <c r="E90" i="1"/>
  <c r="E40" i="1"/>
  <c r="E38" i="1"/>
  <c r="E50" i="1" l="1"/>
  <c r="E47" i="1"/>
  <c r="E49" i="1"/>
  <c r="E48" i="1"/>
  <c r="E45" i="1"/>
  <c r="E46" i="1"/>
  <c r="E44" i="1" l="1"/>
  <c r="E39" i="1"/>
  <c r="E37" i="1" s="1"/>
</calcChain>
</file>

<file path=xl/comments1.xml><?xml version="1.0" encoding="utf-8"?>
<comments xmlns="http://schemas.openxmlformats.org/spreadsheetml/2006/main">
  <authors>
    <author>Василевская Марина Борисовна</author>
    <author>Рахматулина Эльвира Искандаровна</author>
    <author>Гончарова Любовь Геннадьевна</author>
    <author>Арих Лилия Владиславовна</author>
  </authors>
  <commentList>
    <comment ref="G15" authorId="0" shapeId="0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>41 200,0 тр.на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I15" authorId="0" shapeId="0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J15" authorId="0" shapeId="0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
2027г. - 46 000,0т.р.
2028г. - 49 000,0т.р.
2029г. - 52 000,0 т.р.
2030 г. - 55 000,0 т.р.</t>
        </r>
      </text>
    </comment>
    <comment ref="F22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Из них:
</t>
        </r>
        <r>
          <rPr>
            <u/>
            <sz val="9"/>
            <color indexed="81"/>
            <rFont val="Tahoma"/>
            <family val="2"/>
            <charset val="204"/>
          </rPr>
          <t>3 000,0тр.</t>
        </r>
        <r>
          <rPr>
            <sz val="9"/>
            <color indexed="81"/>
            <rFont val="Tahoma"/>
            <family val="2"/>
            <charset val="204"/>
          </rPr>
          <t xml:space="preserve"> на устройство пунктов автомотического пункта весогабаритного контроля и фотовидеофиксации правонарушений на "Подъездной автодороге к сп.Усть-Юган" (ПИРы)
</t>
        </r>
        <r>
          <rPr>
            <u/>
            <sz val="9"/>
            <color indexed="81"/>
            <rFont val="Tahoma"/>
            <family val="2"/>
            <charset val="204"/>
          </rPr>
          <t>20 000,0тр.</t>
        </r>
        <r>
          <rPr>
            <sz val="9"/>
            <color indexed="81"/>
            <rFont val="Tahoma"/>
            <family val="2"/>
            <charset val="204"/>
          </rPr>
          <t xml:space="preserve"> на ремонт автомобильной дороги «Подъезд к п.Каркатеевы» участок 1, протяженностью 0,496 км»
</t>
        </r>
        <r>
          <rPr>
            <u/>
            <sz val="9"/>
            <color indexed="81"/>
            <rFont val="Tahoma"/>
            <family val="2"/>
            <charset val="204"/>
          </rPr>
          <t>62 000,0 т.р.</t>
        </r>
        <r>
          <rPr>
            <sz val="9"/>
            <color indexed="81"/>
            <rFont val="Tahoma"/>
            <family val="2"/>
            <charset val="204"/>
          </rPr>
          <t xml:space="preserve">на ремонт а/д "Подъездная дорога к сп.Усть-Юган участок 3 (от северной границы п.Усть-Юган до южной границы п.Юганская Обь", восстановление изношенных верхних слоев асфальтобетонных покрытий, протяженностью 4 км.;
</t>
        </r>
        <r>
          <rPr>
            <u/>
            <sz val="9"/>
            <color indexed="81"/>
            <rFont val="Tahoma"/>
            <family val="2"/>
            <charset val="204"/>
          </rPr>
          <t>500,0 т.р.</t>
        </r>
        <r>
          <rPr>
            <sz val="9"/>
            <color indexed="81"/>
            <rFont val="Tahoma"/>
            <family val="2"/>
            <charset val="204"/>
          </rPr>
          <t xml:space="preserve"> замена водопропускной трубы на км 1+499 а/д "Подъезд к пгт.Пойковский"
</t>
        </r>
      </text>
    </comment>
    <comment ref="G22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из них:
</t>
        </r>
        <r>
          <rPr>
            <u/>
            <sz val="9"/>
            <color indexed="81"/>
            <rFont val="Tahoma"/>
            <family val="2"/>
            <charset val="204"/>
          </rPr>
          <t>30 000,0 тр</t>
        </r>
        <r>
          <rPr>
            <sz val="9"/>
            <color indexed="81"/>
            <rFont val="Tahoma"/>
            <family val="2"/>
            <charset val="204"/>
          </rPr>
          <t xml:space="preserve"> на ремонт автомобильной дороги «Подъезд к п.Каркатеевы» участок 2, протяженностью 1,781 км;
</t>
        </r>
        <r>
          <rPr>
            <u/>
            <sz val="9"/>
            <color indexed="81"/>
            <rFont val="Tahoma"/>
            <family val="2"/>
            <charset val="204"/>
          </rPr>
          <t>100 000,0 тр.</t>
        </r>
        <r>
          <rPr>
            <sz val="9"/>
            <color indexed="81"/>
            <rFont val="Tahoma"/>
            <family val="2"/>
            <charset val="204"/>
          </rPr>
          <t>на устройство пунктов автомотического пункта весогабаритного контроля и фотовидеофиксации правонарушений на "Подъездной автодороге к сп.Усть-Юган" (СМР);
7</t>
        </r>
        <r>
          <rPr>
            <u/>
            <sz val="9"/>
            <color indexed="81"/>
            <rFont val="Tahoma"/>
            <family val="2"/>
            <charset val="204"/>
          </rPr>
          <t xml:space="preserve"> 000,0 т.р.</t>
        </r>
        <r>
          <rPr>
            <sz val="9"/>
            <color indexed="81"/>
            <rFont val="Tahoma"/>
            <family val="2"/>
            <charset val="204"/>
          </rPr>
          <t xml:space="preserve"> на реализацию мероприятия  по капитальному ремонту моста через ручей на км 21+217 "Подъездная дорога к сп.Усть-Юган участок 3 до начала гранцы п.Юганская Обь" (ПИР);
</t>
        </r>
        <r>
          <rPr>
            <u/>
            <sz val="9"/>
            <color indexed="81"/>
            <rFont val="Tahoma"/>
            <family val="2"/>
            <charset val="204"/>
          </rPr>
          <t>120 000,0 т.р.</t>
        </r>
        <r>
          <rPr>
            <sz val="9"/>
            <color indexed="81"/>
            <rFont val="Tahoma"/>
            <family val="2"/>
            <charset val="204"/>
          </rPr>
          <t xml:space="preserve"> ремонт моста на км 2+986 а/д "Подъезд к пгт.Пойковский №2" (СМР)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    </r>
      </text>
    </comment>
    <comment ref="H22" authorId="0" shapeId="0">
      <text>
        <r>
          <rPr>
            <u/>
            <sz val="9"/>
            <color indexed="81"/>
            <rFont val="Tahoma"/>
            <family val="2"/>
            <charset val="204"/>
          </rPr>
          <t xml:space="preserve">11 000,0 </t>
        </r>
        <r>
          <rPr>
            <sz val="9"/>
            <color indexed="81"/>
            <rFont val="Tahoma"/>
            <family val="2"/>
            <charset val="204"/>
          </rPr>
          <t xml:space="preserve">т.р.на реализацию мероприятий по содержанию подъездных а/д к населенным пунктам;
</t>
        </r>
        <r>
          <rPr>
            <u/>
            <sz val="9"/>
            <color indexed="81"/>
            <rFont val="Tahoma"/>
            <family val="2"/>
            <charset val="204"/>
          </rPr>
          <t>120 000,0 т.р</t>
        </r>
        <r>
          <rPr>
            <sz val="9"/>
            <color indexed="81"/>
            <rFont val="Tahoma"/>
            <family val="2"/>
            <charset val="204"/>
          </rPr>
          <t xml:space="preserve">.-Капитальный реммонт моста через ручей на км 21+217 а/д "Подъездная дорога к сп. Усть-Юган участок 3 (от северной границы п. Усть-Юган до южной границы п. Юганская Обь)" СМР;
</t>
        </r>
      </text>
    </comment>
    <comment ref="I2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из них:
</t>
        </r>
        <r>
          <rPr>
            <u/>
            <sz val="9"/>
            <color indexed="81"/>
            <rFont val="Tahoma"/>
            <family val="2"/>
            <charset val="204"/>
          </rPr>
          <t>20 000,0 т.р.</t>
        </r>
        <r>
          <rPr>
            <sz val="9"/>
            <color indexed="81"/>
            <rFont val="Tahoma"/>
            <family val="2"/>
            <charset val="204"/>
          </rPr>
          <t xml:space="preserve"> ремонт а/д "Подъезд к базе отдыха "Сказка"
</t>
        </r>
        <r>
          <rPr>
            <u/>
            <sz val="9"/>
            <color indexed="81"/>
            <rFont val="Tahoma"/>
            <family val="2"/>
            <charset val="204"/>
          </rPr>
          <t>11 000,0 т.р.</t>
        </r>
        <r>
          <rPr>
            <sz val="9"/>
            <color indexed="81"/>
            <rFont val="Tahoma"/>
            <family val="2"/>
            <charset val="204"/>
          </rPr>
          <t xml:space="preserve"> на реализацию по  содержанию подъездных а/д к населенным пунктам НР
</t>
        </r>
      </text>
    </comment>
    <comment ref="J22" authorId="1" shapeId="0">
      <text>
        <r>
          <rPr>
            <sz val="9"/>
            <color indexed="81"/>
            <rFont val="Tahoma"/>
            <family val="2"/>
            <charset val="204"/>
          </rPr>
          <t>на реализацию мероприятий по содержанию подъездных автодорог к населенным пунктам Нефтеюганского района
2027г. -</t>
        </r>
        <r>
          <rPr>
            <u/>
            <sz val="9"/>
            <color indexed="81"/>
            <rFont val="Tahoma"/>
            <family val="2"/>
            <charset val="204"/>
          </rPr>
          <t xml:space="preserve"> 11 000,0т.р.</t>
        </r>
        <r>
          <rPr>
            <sz val="9"/>
            <color indexed="81"/>
            <rFont val="Tahoma"/>
            <family val="2"/>
            <charset val="204"/>
          </rPr>
          <t xml:space="preserve">;
2028г. - </t>
        </r>
        <r>
          <rPr>
            <u/>
            <sz val="9"/>
            <color indexed="81"/>
            <rFont val="Tahoma"/>
            <family val="2"/>
            <charset val="204"/>
          </rPr>
          <t>11 000,0 т.р;</t>
        </r>
        <r>
          <rPr>
            <sz val="9"/>
            <color indexed="81"/>
            <rFont val="Tahoma"/>
            <family val="2"/>
            <charset val="204"/>
          </rPr>
          <t xml:space="preserve">
2029г. - </t>
        </r>
        <r>
          <rPr>
            <u/>
            <sz val="9"/>
            <color indexed="81"/>
            <rFont val="Tahoma"/>
            <family val="2"/>
            <charset val="204"/>
          </rPr>
          <t>11 000,0 т.р.;</t>
        </r>
        <r>
          <rPr>
            <sz val="9"/>
            <color indexed="81"/>
            <rFont val="Tahoma"/>
            <family val="2"/>
            <charset val="204"/>
          </rPr>
          <t xml:space="preserve">
2030г. - </t>
        </r>
        <r>
          <rPr>
            <u/>
            <sz val="9"/>
            <color indexed="81"/>
            <rFont val="Tahoma"/>
            <family val="2"/>
            <charset val="204"/>
          </rPr>
          <t>11 000,0 т.р.</t>
        </r>
      </text>
    </comment>
    <comment ref="F25" authorId="2" shapeId="0">
      <text>
        <r>
          <rPr>
            <sz val="9"/>
            <color indexed="81"/>
            <rFont val="Tahoma"/>
            <family val="2"/>
            <charset val="204"/>
          </rPr>
          <t xml:space="preserve"> </t>
        </r>
        <r>
          <rPr>
            <u/>
            <sz val="9"/>
            <color indexed="81"/>
            <rFont val="Tahoma"/>
            <family val="2"/>
            <charset val="204"/>
          </rPr>
          <t>73 966,40т.р</t>
        </r>
        <r>
          <rPr>
            <sz val="9"/>
            <color indexed="81"/>
            <rFont val="Tahoma"/>
            <family val="2"/>
            <charset val="204"/>
          </rPr>
          <t xml:space="preserve">. Кап.ремонт ул.№6 гп.Пойковский     
</t>
        </r>
      </text>
    </comment>
    <comment ref="G25" authorId="2" shapeId="0">
      <text>
        <r>
          <rPr>
            <u/>
            <sz val="9"/>
            <color indexed="81"/>
            <rFont val="Tahoma"/>
            <family val="2"/>
            <charset val="204"/>
          </rPr>
          <t>3 859,168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1 250,00 т.р</t>
        </r>
        <r>
          <rPr>
            <sz val="9"/>
            <color indexed="81"/>
            <rFont val="Tahoma"/>
            <family val="2"/>
            <charset val="204"/>
          </rPr>
          <t xml:space="preserve">. сп.Сингапай
</t>
        </r>
        <r>
          <rPr>
            <u/>
            <sz val="9"/>
            <color indexed="81"/>
            <rFont val="Tahoma"/>
            <family val="2"/>
            <charset val="204"/>
          </rPr>
          <t>5 583,635 т.р.</t>
        </r>
        <r>
          <rPr>
            <sz val="9"/>
            <color indexed="81"/>
            <rFont val="Tahoma"/>
            <family val="2"/>
            <charset val="204"/>
          </rPr>
          <t xml:space="preserve"> гп.Пойковский ул.Олимпийская
</t>
        </r>
      </text>
    </comment>
    <comment ref="H25" authorId="2" shapeId="0">
      <text>
        <r>
          <rPr>
            <u/>
            <sz val="9"/>
            <color indexed="81"/>
            <rFont val="Tahoma"/>
            <family val="2"/>
            <charset val="204"/>
          </rPr>
          <t>52 416,02 т.р.</t>
        </r>
        <r>
          <rPr>
            <sz val="9"/>
            <color indexed="81"/>
            <rFont val="Tahoma"/>
            <family val="2"/>
            <charset val="204"/>
          </rPr>
          <t xml:space="preserve"> Капитальный ремонт Ул.№4 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46 385,28 т.р.</t>
        </r>
        <r>
          <rPr>
            <sz val="9"/>
            <color indexed="81"/>
            <rFont val="Tahoma"/>
            <family val="2"/>
            <charset val="204"/>
          </rPr>
          <t xml:space="preserve"> Ремонт гп.Пойковский: 
Ремонт участка а/д №7 (Центральная) (проезд+тротуар);
Ремонт а/д ул. №8 (проезд=тротуар);
Ремонт участка дороги ул. Объездная (ул. Олмпийская ул. Нефтяников);
Ремонт участка дороги ул. Нефтяников (ул. Объездная-а/д №11 (ЦДНГ-9);
Ремонт участка дороги ул. №6 (проезд+тротуар)
</t>
        </r>
      </text>
    </comment>
    <comment ref="F26" authorId="3" shapeId="0">
      <text>
        <r>
          <rPr>
            <u/>
            <sz val="9"/>
            <color indexed="81"/>
            <rFont val="Tahoma"/>
            <family val="2"/>
            <charset val="204"/>
          </rPr>
          <t xml:space="preserve">84 139,04 т.р. </t>
        </r>
        <r>
          <rPr>
            <sz val="9"/>
            <color indexed="81"/>
            <rFont val="Tahoma"/>
            <family val="2"/>
            <charset val="204"/>
          </rPr>
          <t xml:space="preserve">Кап.ремонт ул.№6 гп.Пойковский  
</t>
        </r>
      </text>
    </comment>
    <comment ref="F28" authorId="3" shapeId="0">
      <text>
        <r>
          <rPr>
            <u/>
            <sz val="9"/>
            <color indexed="81"/>
            <rFont val="Tahoma"/>
            <family val="2"/>
            <charset val="204"/>
          </rPr>
          <t>10 000,00 т.р</t>
        </r>
        <r>
          <rPr>
            <sz val="9"/>
            <color indexed="81"/>
            <rFont val="Tahoma"/>
            <family val="2"/>
            <charset val="204"/>
          </rPr>
          <t xml:space="preserve">. Кап.ремонт ул. №6 гп.Пойковский
5,0 т.р. Инициативное бюджетирование Капитальный ремонт автодороги улица №6 гп.Пойковский (дорога, тротуар, освещение, ливневая канализация)      
</t>
        </r>
      </text>
    </comment>
    <comment ref="G28" authorId="2" shapeId="0">
      <text>
        <r>
          <rPr>
            <u/>
            <sz val="9"/>
            <color indexed="81"/>
            <rFont val="Tahoma"/>
            <family val="2"/>
            <charset val="204"/>
          </rPr>
          <t>3 859,165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1 250,00 т.р.</t>
        </r>
        <r>
          <rPr>
            <sz val="9"/>
            <color indexed="81"/>
            <rFont val="Tahoma"/>
            <family val="2"/>
            <charset val="204"/>
          </rPr>
          <t xml:space="preserve"> сп.Сингапай
</t>
        </r>
        <r>
          <rPr>
            <u/>
            <sz val="9"/>
            <color indexed="81"/>
            <rFont val="Tahoma"/>
            <family val="2"/>
            <charset val="204"/>
          </rPr>
          <t>5 583,785 т.р.</t>
        </r>
        <r>
          <rPr>
            <sz val="9"/>
            <color indexed="81"/>
            <rFont val="Tahoma"/>
            <family val="2"/>
            <charset val="204"/>
          </rPr>
          <t xml:space="preserve"> гп.Пойковский ул.Олимпийская
</t>
        </r>
      </text>
    </comment>
    <comment ref="H28" authorId="2" shapeId="0">
      <text>
        <r>
          <rPr>
            <u/>
            <sz val="9"/>
            <color indexed="81"/>
            <rFont val="Tahoma"/>
            <family val="2"/>
            <charset val="204"/>
          </rPr>
          <t>52 416,02 т.р.</t>
        </r>
        <r>
          <rPr>
            <sz val="9"/>
            <color indexed="81"/>
            <rFont val="Tahoma"/>
            <family val="2"/>
            <charset val="204"/>
          </rPr>
          <t xml:space="preserve"> Капитальный ремонт Ул.№4 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46 385,28 т.р.</t>
        </r>
        <r>
          <rPr>
            <sz val="9"/>
            <color indexed="81"/>
            <rFont val="Tahoma"/>
            <family val="2"/>
            <charset val="204"/>
          </rPr>
          <t xml:space="preserve"> Ремонт гп.Пойковский: 
Ремонт участка а/д №7 (Центральная) (проезд+тротуар);
Ремонт а/д ул. №8 (проезд=тротуар);
Ремонт участка дороги ул. Объездная (ул. Олмпийская ул. Нефтяников);
Ремонт участка дороги ул. Нефтяников (ул. Объездная-а/д №11 (ЦДНГ-9);
Ремонт участка дороги ул. №6 (проезд+тротуар)
</t>
        </r>
      </text>
    </comment>
    <comment ref="G29" authorId="1" shapeId="0">
      <text>
        <r>
          <rPr>
            <u/>
            <sz val="9"/>
            <color indexed="81"/>
            <rFont val="Tahoma"/>
            <family val="2"/>
            <charset val="204"/>
          </rPr>
          <t>209 340,135 т.р</t>
        </r>
        <r>
          <rPr>
            <sz val="9"/>
            <color indexed="81"/>
            <rFont val="Tahoma"/>
            <family val="2"/>
            <charset val="204"/>
          </rPr>
          <t xml:space="preserve">. ул.№4 ул.Олимпийская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5,00 т.р.</t>
        </r>
        <r>
          <rPr>
            <sz val="9"/>
            <color indexed="81"/>
            <rFont val="Tahoma"/>
            <family val="2"/>
            <charset val="204"/>
          </rPr>
          <t xml:space="preserve"> Инициативное бюджетирование сп.Салым
</t>
        </r>
        <r>
          <rPr>
            <u/>
            <sz val="9"/>
            <color indexed="81"/>
            <rFont val="Tahoma"/>
            <family val="2"/>
            <charset val="204"/>
          </rPr>
          <t>5,00 т.р.</t>
        </r>
        <r>
          <rPr>
            <sz val="9"/>
            <color indexed="81"/>
            <rFont val="Tahoma"/>
            <family val="2"/>
            <charset val="204"/>
          </rPr>
          <t xml:space="preserve"> Инициативное бюджетирование сп.Сингапай</t>
        </r>
      </text>
    </comment>
  </commentList>
</comments>
</file>

<file path=xl/sharedStrings.xml><?xml version="1.0" encoding="utf-8"?>
<sst xmlns="http://schemas.openxmlformats.org/spreadsheetml/2006/main" count="190" uniqueCount="47">
  <si>
    <t>всего</t>
  </si>
  <si>
    <t>федеральный бюджет</t>
  </si>
  <si>
    <t>местный бюджет</t>
  </si>
  <si>
    <t>Всего</t>
  </si>
  <si>
    <t>бюджет автономного округа</t>
  </si>
  <si>
    <t>Всего по муниципальной программе</t>
  </si>
  <si>
    <t>Таблица 2</t>
  </si>
  <si>
    <t>иные источники</t>
  </si>
  <si>
    <t>Источники финансирования</t>
  </si>
  <si>
    <t>в том числе</t>
  </si>
  <si>
    <t xml:space="preserve">Всего </t>
  </si>
  <si>
    <t>2023 г.</t>
  </si>
  <si>
    <t>2024 г.</t>
  </si>
  <si>
    <t>1.2.</t>
  </si>
  <si>
    <t>1.3.</t>
  </si>
  <si>
    <t>Подпрограмма I «Автомобильный транспорт и дорожное хозяйство»</t>
  </si>
  <si>
    <t>Итого по подпрограмме I</t>
  </si>
  <si>
    <t xml:space="preserve">Распределение финансовых ресурсов муниципальной программы </t>
  </si>
  <si>
    <t>средства по Соглашениям по передаче полномочий **</t>
  </si>
  <si>
    <t>средства поселений ***</t>
  </si>
  <si>
    <t>-</t>
  </si>
  <si>
    <t xml:space="preserve"> № структурного элемента (основного мероприятия)</t>
  </si>
  <si>
    <t>Процессная часть</t>
  </si>
  <si>
    <t>Проектная часть</t>
  </si>
  <si>
    <t>в том числе:</t>
  </si>
  <si>
    <t>Инвестиции в объекты муниципальной собственности</t>
  </si>
  <si>
    <t>Прочие расходы</t>
  </si>
  <si>
    <t xml:space="preserve">Финансовые затраты на реализацию (тыс.  рублей) </t>
  </si>
  <si>
    <t xml:space="preserve">Ответственный исполнитель / соисполнитель </t>
  </si>
  <si>
    <t xml:space="preserve">Структурный элемент (основное мероприятие) муниципальной программы </t>
  </si>
  <si>
    <t>1.1.</t>
  </si>
  <si>
    <t>Департамент строительства и жилищно-коммунального комплекса Нефтеюганского района(отдел по транспорту и дорогам) /Администрации поселений Нефтеюганского района</t>
  </si>
  <si>
    <t>2025 г.</t>
  </si>
  <si>
    <t>2026 г.</t>
  </si>
  <si>
    <t>2027-2030 гг.</t>
  </si>
  <si>
    <t>Департамент строительства и жилищно коммунального комплекса Нефтеюганского района (отдел по транспорту и дорогам)/Администрации поселений Нефтеюганского района</t>
  </si>
  <si>
    <t xml:space="preserve">Основное мероприятие "Обеспечение повышения качества и доступности транспортных услуг, оказываемых с использованием автомобильного транспорта" (показатель №1 таблица 1) </t>
  </si>
  <si>
    <t xml:space="preserve">Департамент строительства и жилищно-коммунального комплекса Нефтеюганского района(отдел по транспорту и дорогам) </t>
  </si>
  <si>
    <t>Соисполнитель (Администрации поселений Нефтеюганского района)</t>
  </si>
  <si>
    <t xml:space="preserve">Основное мероприятие "Капитальный ремонт, ремонт и содержание  автомобильных дорог и искусственных дорожных сооружений общего пользования местного значения муниципального района" (показатель №2 таблица 1, №1,2,3 таблица 8) </t>
  </si>
  <si>
    <t>1.4.</t>
  </si>
  <si>
    <t>Департамент строительства и жилищно-коммунального комплекса Нефтеюганского района(отдел по транспорту и дорогам)Нефтеюганского района</t>
  </si>
  <si>
    <t xml:space="preserve">Основное мероприятие "Строительство, реконструкция, капитальный ремон, ремонт и содержание автомобильных дорог общего пользования местного значения поселений" (показатель №2 таблица 1, №1,2,3 таблица 8) </t>
  </si>
  <si>
    <t xml:space="preserve"> </t>
  </si>
  <si>
    <t>Ответственный исполнитель
(Департамент строительства и жилищно-коммунального комплекса Нефтеюганского района(отдел по транспорту и дорогам)</t>
  </si>
  <si>
    <t xml:space="preserve">* В таблице указываются все региональные проекты в том числе без финансирования.
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</t>
  </si>
  <si>
    <t xml:space="preserve">Основное мероприятие "Капитальный ремонт, ремонт и содержание  автомобильных дорог и искусственных дорожных сооружений необщего пользования местного значения муниципального района" (показатель №4  таблица 8)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</si>
</sst>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_(* #,##0.00_);_(* \(#,##0.00\);_(* &quot;-&quot;??_);_(@_)"/>
    <numFmt numFmtId="167" formatCode="_-* #,##0.00000_р_._-;\-* #,##0.00000_р_._-;_-* &quot;-&quot;?_р_._-;_-@_-"/>
    <numFmt numFmtId="168" formatCode="_-* #,##0.00000\ _₽_-;\-* #,##0.00000\ _₽_-;_-* &quot;-&quot;?????\ _₽_-;_-@_-"/>
    <numFmt numFmtId="169" formatCode="_-* #,##0.00000_р_._-;\-* #,##0.00000_р_._-;_-* &quot;-&quot;???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164" fontId="2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6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</cellStyleXfs>
  <cellXfs count="101">
    <xf numFmtId="0" fontId="0" fillId="0" borderId="0" xfId="0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43" fontId="3" fillId="0" borderId="0" xfId="0" applyNumberFormat="1" applyFont="1" applyFill="1"/>
    <xf numFmtId="49" fontId="3" fillId="0" borderId="0" xfId="0" applyNumberFormat="1" applyFont="1" applyFill="1"/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43" fontId="12" fillId="0" borderId="0" xfId="0" applyNumberFormat="1" applyFont="1" applyFill="1"/>
    <xf numFmtId="0" fontId="12" fillId="0" borderId="0" xfId="0" applyFont="1" applyFill="1"/>
    <xf numFmtId="167" fontId="5" fillId="0" borderId="1" xfId="0" applyNumberFormat="1" applyFont="1" applyFill="1" applyBorder="1" applyAlignment="1">
      <alignment vertical="center"/>
    </xf>
    <xf numFmtId="167" fontId="4" fillId="0" borderId="1" xfId="0" applyNumberFormat="1" applyFont="1" applyFill="1" applyBorder="1" applyAlignment="1">
      <alignment vertical="center"/>
    </xf>
    <xf numFmtId="167" fontId="5" fillId="0" borderId="1" xfId="0" applyNumberFormat="1" applyFont="1" applyFill="1" applyBorder="1" applyAlignment="1">
      <alignment horizontal="left" vertical="center"/>
    </xf>
    <xf numFmtId="167" fontId="4" fillId="0" borderId="1" xfId="0" applyNumberFormat="1" applyFont="1" applyFill="1" applyBorder="1" applyAlignment="1">
      <alignment horizontal="left" vertical="center" wrapText="1"/>
    </xf>
    <xf numFmtId="167" fontId="4" fillId="2" borderId="1" xfId="0" applyNumberFormat="1" applyFont="1" applyFill="1" applyBorder="1" applyAlignment="1">
      <alignment horizontal="left" vertical="center" wrapText="1"/>
    </xf>
    <xf numFmtId="167" fontId="5" fillId="0" borderId="1" xfId="1" applyNumberFormat="1" applyFont="1" applyFill="1" applyBorder="1" applyAlignment="1">
      <alignment horizontal="left" vertical="center"/>
    </xf>
    <xf numFmtId="167" fontId="4" fillId="0" borderId="1" xfId="1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167" fontId="4" fillId="0" borderId="1" xfId="0" applyNumberFormat="1" applyFont="1" applyFill="1" applyBorder="1" applyAlignment="1">
      <alignment horizontal="center" vertical="center"/>
    </xf>
    <xf numFmtId="167" fontId="10" fillId="0" borderId="1" xfId="42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167" fontId="4" fillId="0" borderId="1" xfId="0" applyNumberFormat="1" applyFont="1" applyFill="1" applyBorder="1" applyAlignment="1">
      <alignment horizontal="right" vertical="center" wrapText="1"/>
    </xf>
    <xf numFmtId="167" fontId="9" fillId="0" borderId="1" xfId="0" applyNumberFormat="1" applyFont="1" applyFill="1" applyBorder="1" applyAlignment="1">
      <alignment horizontal="center" vertical="center"/>
    </xf>
    <xf numFmtId="167" fontId="9" fillId="0" borderId="1" xfId="42" applyNumberFormat="1" applyFont="1" applyFill="1" applyBorder="1" applyAlignment="1">
      <alignment horizontal="center" vertical="center"/>
    </xf>
    <xf numFmtId="168" fontId="3" fillId="0" borderId="0" xfId="0" applyNumberFormat="1" applyFont="1" applyFill="1"/>
    <xf numFmtId="169" fontId="3" fillId="0" borderId="0" xfId="0" applyNumberFormat="1" applyFont="1" applyFill="1"/>
    <xf numFmtId="0" fontId="5" fillId="0" borderId="1" xfId="0" applyFont="1" applyFill="1" applyBorder="1" applyAlignment="1">
      <alignment horizontal="left" vertical="center" wrapText="1"/>
    </xf>
    <xf numFmtId="167" fontId="10" fillId="0" borderId="2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Fill="1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left" wrapText="1"/>
    </xf>
    <xf numFmtId="49" fontId="3" fillId="0" borderId="0" xfId="0" applyNumberFormat="1" applyFont="1" applyFill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</cellXfs>
  <cellStyles count="52">
    <cellStyle name="Обычный" xfId="0" builtinId="0"/>
    <cellStyle name="Обычный 2" xfId="2"/>
    <cellStyle name="Обычный 2 2" xfId="3"/>
    <cellStyle name="Обычный 2 2 2" xfId="4"/>
    <cellStyle name="Обычный 2 2 2 2" xfId="5"/>
    <cellStyle name="Обычный 2 2 2 2 2" xfId="6"/>
    <cellStyle name="Обычный 2 2 2 3" xfId="7"/>
    <cellStyle name="Обычный 2 2 3" xfId="8"/>
    <cellStyle name="Обычный 2 2 3 2" xfId="9"/>
    <cellStyle name="Обычный 2 2 3 2 2" xfId="10"/>
    <cellStyle name="Обычный 2 2 3 3" xfId="11"/>
    <cellStyle name="Обычный 2 2 4" xfId="12"/>
    <cellStyle name="Обычный 2 2 4 2" xfId="13"/>
    <cellStyle name="Обычный 2 2 4 2 2" xfId="14"/>
    <cellStyle name="Обычный 2 2 4 3" xfId="15"/>
    <cellStyle name="Обычный 2 2 5" xfId="16"/>
    <cellStyle name="Обычный 2 2 5 2" xfId="17"/>
    <cellStyle name="Обычный 2 2 6" xfId="18"/>
    <cellStyle name="Обычный 2 2 6 2" xfId="19"/>
    <cellStyle name="Обычный 2 2 7" xfId="20"/>
    <cellStyle name="Обычный 2 2 7 2" xfId="51"/>
    <cellStyle name="Обычный 2 2 8" xfId="50"/>
    <cellStyle name="Обычный 2 2_30-ра" xfId="21"/>
    <cellStyle name="Обычный 3" xfId="22"/>
    <cellStyle name="Обычный 4" xfId="23"/>
    <cellStyle name="Обычный 4 2" xfId="24"/>
    <cellStyle name="Обычный 4 2 2" xfId="25"/>
    <cellStyle name="Обычный 4 2 2 2" xfId="26"/>
    <cellStyle name="Обычный 4 2 3" xfId="27"/>
    <cellStyle name="Обычный 4 3" xfId="28"/>
    <cellStyle name="Обычный 4 3 2" xfId="29"/>
    <cellStyle name="Обычный 4 3 2 2" xfId="30"/>
    <cellStyle name="Обычный 4 3 3" xfId="31"/>
    <cellStyle name="Обычный 4 4" xfId="32"/>
    <cellStyle name="Обычный 4 4 2" xfId="33"/>
    <cellStyle name="Обычный 4 5" xfId="34"/>
    <cellStyle name="Обычный 4 5 2" xfId="35"/>
    <cellStyle name="Обычный 4 6" xfId="36"/>
    <cellStyle name="Процентный 2" xfId="37"/>
    <cellStyle name="Процентный 2 2" xfId="38"/>
    <cellStyle name="Процентный 3" xfId="39"/>
    <cellStyle name="Процентный 4" xfId="40"/>
    <cellStyle name="Финансовый" xfId="1" builtinId="3"/>
    <cellStyle name="Финансовый 2" xfId="41"/>
    <cellStyle name="Финансовый 2 2" xfId="42"/>
    <cellStyle name="Финансовый 3" xfId="43"/>
    <cellStyle name="Финансовый 3 2" xfId="44"/>
    <cellStyle name="Финансовый 4" xfId="45"/>
    <cellStyle name="Финансовый 5" xfId="46"/>
    <cellStyle name="Финансовый 6" xfId="47"/>
    <cellStyle name="Финансовый 6 2" xfId="48"/>
    <cellStyle name="Финансовый 7" xfId="4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06"/>
  <sheetViews>
    <sheetView tabSelected="1" zoomScale="70" zoomScaleNormal="70" zoomScaleSheetLayoutView="70" workbookViewId="0">
      <pane ySplit="7" topLeftCell="A26" activePane="bottomLeft" state="frozen"/>
      <selection pane="bottomLeft" activeCell="B30" sqref="B30:B36"/>
    </sheetView>
  </sheetViews>
  <sheetFormatPr defaultColWidth="9.140625" defaultRowHeight="18.75" x14ac:dyDescent="0.3"/>
  <cols>
    <col min="1" max="1" width="20.5703125" style="4" customWidth="1"/>
    <col min="2" max="2" width="37" style="1" customWidth="1"/>
    <col min="3" max="3" width="28.5703125" style="1" customWidth="1"/>
    <col min="4" max="4" width="36.85546875" style="1" customWidth="1"/>
    <col min="5" max="5" width="27.28515625" style="1" customWidth="1"/>
    <col min="6" max="6" width="25.7109375" style="1" customWidth="1"/>
    <col min="7" max="7" width="23.28515625" style="1" bestFit="1" customWidth="1"/>
    <col min="8" max="9" width="23.28515625" style="1" customWidth="1"/>
    <col min="10" max="10" width="22.85546875" style="1" customWidth="1"/>
    <col min="11" max="11" width="18.42578125" style="1" bestFit="1" customWidth="1"/>
    <col min="12" max="12" width="23.140625" style="1" bestFit="1" customWidth="1"/>
    <col min="13" max="13" width="19.7109375" style="1" bestFit="1" customWidth="1"/>
    <col min="14" max="16384" width="9.140625" style="1"/>
  </cols>
  <sheetData>
    <row r="1" spans="1:11" x14ac:dyDescent="0.3">
      <c r="F1" s="50"/>
      <c r="G1" s="50"/>
      <c r="H1" s="28"/>
      <c r="I1" s="28"/>
      <c r="J1" s="26" t="s">
        <v>6</v>
      </c>
    </row>
    <row r="2" spans="1:11" ht="28.9" customHeight="1" x14ac:dyDescent="0.3">
      <c r="A2" s="51" t="s">
        <v>17</v>
      </c>
      <c r="B2" s="51"/>
      <c r="C2" s="51"/>
      <c r="D2" s="51"/>
      <c r="E2" s="51"/>
      <c r="F2" s="51"/>
      <c r="G2" s="51"/>
      <c r="H2" s="51"/>
      <c r="I2" s="51"/>
      <c r="J2" s="51"/>
    </row>
    <row r="3" spans="1:11" ht="28.9" customHeight="1" x14ac:dyDescent="0.3">
      <c r="A3" s="57" t="s">
        <v>21</v>
      </c>
      <c r="B3" s="43" t="s">
        <v>29</v>
      </c>
      <c r="C3" s="43" t="s">
        <v>28</v>
      </c>
      <c r="D3" s="43" t="s">
        <v>8</v>
      </c>
      <c r="E3" s="55" t="s">
        <v>27</v>
      </c>
      <c r="F3" s="56"/>
      <c r="G3" s="56"/>
      <c r="H3" s="56"/>
      <c r="I3" s="56"/>
      <c r="J3" s="56"/>
    </row>
    <row r="4" spans="1:11" ht="16.5" customHeight="1" x14ac:dyDescent="0.3">
      <c r="A4" s="58"/>
      <c r="B4" s="44"/>
      <c r="C4" s="44"/>
      <c r="D4" s="44"/>
      <c r="E4" s="52" t="s">
        <v>9</v>
      </c>
      <c r="F4" s="53"/>
      <c r="G4" s="53"/>
      <c r="H4" s="53"/>
      <c r="I4" s="53"/>
      <c r="J4" s="54"/>
    </row>
    <row r="5" spans="1:11" x14ac:dyDescent="0.3">
      <c r="A5" s="58"/>
      <c r="B5" s="44"/>
      <c r="C5" s="44"/>
      <c r="D5" s="44"/>
      <c r="E5" s="49" t="s">
        <v>10</v>
      </c>
      <c r="F5" s="39"/>
      <c r="G5" s="39"/>
      <c r="H5" s="39"/>
      <c r="I5" s="39"/>
      <c r="J5" s="39"/>
    </row>
    <row r="6" spans="1:11" ht="42.75" customHeight="1" x14ac:dyDescent="0.3">
      <c r="A6" s="59"/>
      <c r="B6" s="45"/>
      <c r="C6" s="45"/>
      <c r="D6" s="45"/>
      <c r="E6" s="49"/>
      <c r="F6" s="7" t="s">
        <v>11</v>
      </c>
      <c r="G6" s="7" t="s">
        <v>12</v>
      </c>
      <c r="H6" s="27" t="s">
        <v>32</v>
      </c>
      <c r="I6" s="27" t="s">
        <v>33</v>
      </c>
      <c r="J6" s="7" t="s">
        <v>34</v>
      </c>
    </row>
    <row r="7" spans="1:11" x14ac:dyDescent="0.3">
      <c r="A7" s="5">
        <v>1</v>
      </c>
      <c r="B7" s="2">
        <v>2</v>
      </c>
      <c r="C7" s="2">
        <v>3</v>
      </c>
      <c r="D7" s="2">
        <v>4</v>
      </c>
      <c r="E7" s="6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</row>
    <row r="8" spans="1:11" ht="27.75" customHeight="1" x14ac:dyDescent="0.3">
      <c r="A8" s="46" t="s">
        <v>15</v>
      </c>
      <c r="B8" s="47"/>
      <c r="C8" s="47"/>
      <c r="D8" s="47"/>
      <c r="E8" s="47"/>
      <c r="F8" s="47"/>
      <c r="G8" s="47"/>
      <c r="H8" s="47"/>
      <c r="I8" s="47"/>
      <c r="J8" s="48"/>
    </row>
    <row r="9" spans="1:11" ht="33.75" customHeight="1" x14ac:dyDescent="0.3">
      <c r="A9" s="40" t="s">
        <v>30</v>
      </c>
      <c r="B9" s="43" t="s">
        <v>36</v>
      </c>
      <c r="C9" s="39" t="s">
        <v>35</v>
      </c>
      <c r="D9" s="34" t="s">
        <v>0</v>
      </c>
      <c r="E9" s="23">
        <f>E10+E11+E12+E13+E15</f>
        <v>361600</v>
      </c>
      <c r="F9" s="23">
        <f>F10+F11+F12+F13+F15</f>
        <v>36000</v>
      </c>
      <c r="G9" s="23">
        <f t="shared" ref="G9:J9" si="0">G10+G11+G12+G13+G15</f>
        <v>38800</v>
      </c>
      <c r="H9" s="23">
        <f t="shared" si="0"/>
        <v>41200</v>
      </c>
      <c r="I9" s="23">
        <f t="shared" si="0"/>
        <v>43600</v>
      </c>
      <c r="J9" s="23">
        <f t="shared" si="0"/>
        <v>202000</v>
      </c>
      <c r="K9" s="3"/>
    </row>
    <row r="10" spans="1:11" ht="30.75" customHeight="1" x14ac:dyDescent="0.3">
      <c r="A10" s="41"/>
      <c r="B10" s="44"/>
      <c r="C10" s="39"/>
      <c r="D10" s="17" t="s">
        <v>1</v>
      </c>
      <c r="E10" s="24">
        <f>SUM(F10:J10)</f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3"/>
    </row>
    <row r="11" spans="1:11" ht="33.75" customHeight="1" x14ac:dyDescent="0.3">
      <c r="A11" s="41"/>
      <c r="B11" s="44"/>
      <c r="C11" s="39"/>
      <c r="D11" s="17" t="s">
        <v>4</v>
      </c>
      <c r="E11" s="24">
        <f t="shared" ref="E11:E15" si="1">SUM(F11:J11)</f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3"/>
    </row>
    <row r="12" spans="1:11" ht="30" customHeight="1" x14ac:dyDescent="0.3">
      <c r="A12" s="41"/>
      <c r="B12" s="44"/>
      <c r="C12" s="39"/>
      <c r="D12" s="17" t="s">
        <v>2</v>
      </c>
      <c r="E12" s="24">
        <f t="shared" si="1"/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3"/>
    </row>
    <row r="13" spans="1:11" ht="36.75" customHeight="1" x14ac:dyDescent="0.3">
      <c r="A13" s="41"/>
      <c r="B13" s="44"/>
      <c r="C13" s="39"/>
      <c r="D13" s="17" t="s">
        <v>18</v>
      </c>
      <c r="E13" s="24">
        <f t="shared" si="1"/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3"/>
    </row>
    <row r="14" spans="1:11" ht="33.75" customHeight="1" x14ac:dyDescent="0.3">
      <c r="A14" s="41"/>
      <c r="B14" s="44"/>
      <c r="C14" s="39"/>
      <c r="D14" s="17" t="s">
        <v>19</v>
      </c>
      <c r="E14" s="24">
        <f t="shared" si="1"/>
        <v>0</v>
      </c>
      <c r="F14" s="35">
        <v>0</v>
      </c>
      <c r="G14" s="35">
        <v>0</v>
      </c>
      <c r="H14" s="35">
        <v>0</v>
      </c>
      <c r="I14" s="35">
        <v>0</v>
      </c>
      <c r="J14" s="25">
        <v>0</v>
      </c>
      <c r="K14" s="3"/>
    </row>
    <row r="15" spans="1:11" ht="57.6" customHeight="1" x14ac:dyDescent="0.3">
      <c r="A15" s="42"/>
      <c r="B15" s="45"/>
      <c r="C15" s="39"/>
      <c r="D15" s="17" t="s">
        <v>7</v>
      </c>
      <c r="E15" s="24">
        <f t="shared" si="1"/>
        <v>361600</v>
      </c>
      <c r="F15" s="35">
        <v>36000</v>
      </c>
      <c r="G15" s="35">
        <v>38800</v>
      </c>
      <c r="H15" s="35">
        <v>41200</v>
      </c>
      <c r="I15" s="35">
        <v>43600</v>
      </c>
      <c r="J15" s="25">
        <v>202000</v>
      </c>
      <c r="K15" s="3"/>
    </row>
    <row r="16" spans="1:11" ht="30" customHeight="1" x14ac:dyDescent="0.3">
      <c r="A16" s="40" t="s">
        <v>13</v>
      </c>
      <c r="B16" s="43" t="s">
        <v>39</v>
      </c>
      <c r="C16" s="39" t="s">
        <v>37</v>
      </c>
      <c r="D16" s="34" t="s">
        <v>0</v>
      </c>
      <c r="E16" s="30">
        <f>E17+E18+E19+E20+E22</f>
        <v>793455.69195000001</v>
      </c>
      <c r="F16" s="30">
        <f>F17+F18+F19+F20+F22</f>
        <v>119060.59195</v>
      </c>
      <c r="G16" s="30">
        <f t="shared" ref="G16:J16" si="2">G17+G18+G19+G20+G22</f>
        <v>287199.3</v>
      </c>
      <c r="H16" s="30">
        <f t="shared" si="2"/>
        <v>161199.29999999999</v>
      </c>
      <c r="I16" s="30">
        <f t="shared" si="2"/>
        <v>61199.3</v>
      </c>
      <c r="J16" s="30">
        <f t="shared" si="2"/>
        <v>164797.20000000001</v>
      </c>
      <c r="K16" s="3"/>
    </row>
    <row r="17" spans="1:12" ht="34.5" customHeight="1" x14ac:dyDescent="0.3">
      <c r="A17" s="41"/>
      <c r="B17" s="44"/>
      <c r="C17" s="39"/>
      <c r="D17" s="17" t="s">
        <v>1</v>
      </c>
      <c r="E17" s="24">
        <f>SUM(F17:J17)</f>
        <v>0</v>
      </c>
      <c r="F17" s="36">
        <v>0</v>
      </c>
      <c r="G17" s="36">
        <v>0</v>
      </c>
      <c r="H17" s="36">
        <v>0</v>
      </c>
      <c r="I17" s="36">
        <v>0</v>
      </c>
      <c r="J17" s="25">
        <v>0</v>
      </c>
      <c r="K17" s="3"/>
    </row>
    <row r="18" spans="1:12" ht="37.5" customHeight="1" x14ac:dyDescent="0.3">
      <c r="A18" s="41"/>
      <c r="B18" s="44"/>
      <c r="C18" s="39"/>
      <c r="D18" s="17" t="s">
        <v>4</v>
      </c>
      <c r="E18" s="24">
        <f t="shared" ref="E18:E22" si="3">SUM(F18:J18)</f>
        <v>0</v>
      </c>
      <c r="F18" s="37">
        <v>0</v>
      </c>
      <c r="G18" s="37">
        <v>0</v>
      </c>
      <c r="H18" s="37">
        <v>0</v>
      </c>
      <c r="I18" s="37">
        <v>0</v>
      </c>
      <c r="J18" s="25">
        <v>0</v>
      </c>
      <c r="K18" s="3"/>
    </row>
    <row r="19" spans="1:12" ht="30" customHeight="1" x14ac:dyDescent="0.3">
      <c r="A19" s="41"/>
      <c r="B19" s="44"/>
      <c r="C19" s="39"/>
      <c r="D19" s="17" t="s">
        <v>2</v>
      </c>
      <c r="E19" s="24">
        <f t="shared" si="3"/>
        <v>244955.69195000001</v>
      </c>
      <c r="F19" s="37">
        <f>29644.2+3916.39195</f>
        <v>33560.591950000002</v>
      </c>
      <c r="G19" s="37">
        <v>30199.3</v>
      </c>
      <c r="H19" s="37">
        <v>30199.3</v>
      </c>
      <c r="I19" s="37">
        <v>30199.3</v>
      </c>
      <c r="J19" s="25">
        <v>120797.2</v>
      </c>
      <c r="K19" s="3"/>
      <c r="L19" s="32" t="s">
        <v>43</v>
      </c>
    </row>
    <row r="20" spans="1:12" ht="43.5" customHeight="1" x14ac:dyDescent="0.3">
      <c r="A20" s="41"/>
      <c r="B20" s="44"/>
      <c r="C20" s="39"/>
      <c r="D20" s="17" t="s">
        <v>18</v>
      </c>
      <c r="E20" s="24">
        <f t="shared" si="3"/>
        <v>0</v>
      </c>
      <c r="F20" s="37">
        <v>0</v>
      </c>
      <c r="G20" s="37">
        <v>0</v>
      </c>
      <c r="H20" s="37">
        <v>0</v>
      </c>
      <c r="I20" s="37">
        <v>0</v>
      </c>
      <c r="J20" s="25">
        <v>0</v>
      </c>
      <c r="K20" s="3"/>
    </row>
    <row r="21" spans="1:12" ht="36.75" customHeight="1" x14ac:dyDescent="0.3">
      <c r="A21" s="41"/>
      <c r="B21" s="44"/>
      <c r="C21" s="39"/>
      <c r="D21" s="17" t="s">
        <v>19</v>
      </c>
      <c r="E21" s="24">
        <f t="shared" si="3"/>
        <v>0</v>
      </c>
      <c r="F21" s="35">
        <v>0</v>
      </c>
      <c r="G21" s="35">
        <v>0</v>
      </c>
      <c r="H21" s="35">
        <v>0</v>
      </c>
      <c r="I21" s="35">
        <v>0</v>
      </c>
      <c r="J21" s="25">
        <v>0</v>
      </c>
      <c r="K21" s="3"/>
    </row>
    <row r="22" spans="1:12" ht="109.5" customHeight="1" x14ac:dyDescent="0.3">
      <c r="A22" s="42"/>
      <c r="B22" s="45"/>
      <c r="C22" s="39"/>
      <c r="D22" s="17" t="s">
        <v>7</v>
      </c>
      <c r="E22" s="24">
        <f t="shared" si="3"/>
        <v>548500</v>
      </c>
      <c r="F22" s="37">
        <f>85500</f>
        <v>85500</v>
      </c>
      <c r="G22" s="37">
        <v>257000</v>
      </c>
      <c r="H22" s="37">
        <f>11000+120000</f>
        <v>131000</v>
      </c>
      <c r="I22" s="37">
        <v>31000</v>
      </c>
      <c r="J22" s="25">
        <v>44000</v>
      </c>
      <c r="K22" s="3"/>
    </row>
    <row r="23" spans="1:12" s="9" customFormat="1" ht="28.5" customHeight="1" x14ac:dyDescent="0.25">
      <c r="A23" s="40" t="s">
        <v>14</v>
      </c>
      <c r="B23" s="43" t="s">
        <v>42</v>
      </c>
      <c r="C23" s="39" t="s">
        <v>31</v>
      </c>
      <c r="D23" s="34" t="s">
        <v>0</v>
      </c>
      <c r="E23" s="23">
        <f>E24+E25+E26+E27+E29</f>
        <v>476949.67499999999</v>
      </c>
      <c r="F23" s="23">
        <f>F24+F25+F26+F27+F29</f>
        <v>158105.44</v>
      </c>
      <c r="G23" s="23">
        <f t="shared" ref="G23:J23" si="4">G24+G25+G26+G27+G29</f>
        <v>220042.935</v>
      </c>
      <c r="H23" s="23">
        <f t="shared" si="4"/>
        <v>98801.299999999988</v>
      </c>
      <c r="I23" s="23">
        <f t="shared" si="4"/>
        <v>0</v>
      </c>
      <c r="J23" s="23">
        <f t="shared" si="4"/>
        <v>0</v>
      </c>
      <c r="K23" s="8"/>
    </row>
    <row r="24" spans="1:12" ht="28.5" customHeight="1" x14ac:dyDescent="0.3">
      <c r="A24" s="41"/>
      <c r="B24" s="44"/>
      <c r="C24" s="39"/>
      <c r="D24" s="17" t="s">
        <v>1</v>
      </c>
      <c r="E24" s="24">
        <f>SUM(F24:J24)</f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3"/>
    </row>
    <row r="25" spans="1:12" ht="28.5" customHeight="1" x14ac:dyDescent="0.3">
      <c r="A25" s="41"/>
      <c r="B25" s="44"/>
      <c r="C25" s="39"/>
      <c r="D25" s="17" t="s">
        <v>4</v>
      </c>
      <c r="E25" s="24">
        <f t="shared" ref="E25:E29" si="5">SUM(F25:J25)</f>
        <v>183460.5</v>
      </c>
      <c r="F25" s="25">
        <v>73966.399999999994</v>
      </c>
      <c r="G25" s="25">
        <f>3859.165+1250+5583.635</f>
        <v>10692.8</v>
      </c>
      <c r="H25" s="25">
        <f>52416.02+8177.36+8472.43+9500+8736.93+11498.56</f>
        <v>98801.299999999988</v>
      </c>
      <c r="I25" s="25">
        <v>0</v>
      </c>
      <c r="J25" s="25">
        <v>0</v>
      </c>
      <c r="K25" s="3"/>
    </row>
    <row r="26" spans="1:12" ht="28.5" customHeight="1" x14ac:dyDescent="0.3">
      <c r="A26" s="41"/>
      <c r="B26" s="44"/>
      <c r="C26" s="39"/>
      <c r="D26" s="17" t="s">
        <v>2</v>
      </c>
      <c r="E26" s="24">
        <f t="shared" si="5"/>
        <v>84139.04</v>
      </c>
      <c r="F26" s="24">
        <v>84139.04</v>
      </c>
      <c r="G26" s="24">
        <v>0</v>
      </c>
      <c r="H26" s="24">
        <v>0</v>
      </c>
      <c r="I26" s="24">
        <v>0</v>
      </c>
      <c r="J26" s="24">
        <v>0</v>
      </c>
      <c r="K26" s="3"/>
    </row>
    <row r="27" spans="1:12" ht="40.5" customHeight="1" x14ac:dyDescent="0.3">
      <c r="A27" s="41"/>
      <c r="B27" s="44"/>
      <c r="C27" s="39"/>
      <c r="D27" s="17" t="s">
        <v>18</v>
      </c>
      <c r="E27" s="24">
        <f t="shared" si="5"/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3"/>
    </row>
    <row r="28" spans="1:12" ht="51.75" customHeight="1" x14ac:dyDescent="0.3">
      <c r="A28" s="41"/>
      <c r="B28" s="44"/>
      <c r="C28" s="39"/>
      <c r="D28" s="17" t="s">
        <v>19</v>
      </c>
      <c r="E28" s="24">
        <f t="shared" si="5"/>
        <v>119499.24999999999</v>
      </c>
      <c r="F28" s="25">
        <f>10000+5</f>
        <v>10005</v>
      </c>
      <c r="G28" s="25">
        <f>3859.165+1250+5583.785</f>
        <v>10692.95</v>
      </c>
      <c r="H28" s="25">
        <f>52416.02+8177.36+8472.43+9500+8736.93+11498.56</f>
        <v>98801.299999999988</v>
      </c>
      <c r="I28" s="25">
        <v>0</v>
      </c>
      <c r="J28" s="25">
        <v>0</v>
      </c>
      <c r="K28" s="3"/>
    </row>
    <row r="29" spans="1:12" ht="28.5" customHeight="1" x14ac:dyDescent="0.3">
      <c r="A29" s="42"/>
      <c r="B29" s="45"/>
      <c r="C29" s="39"/>
      <c r="D29" s="17" t="s">
        <v>7</v>
      </c>
      <c r="E29" s="24">
        <f t="shared" si="5"/>
        <v>209350.13500000001</v>
      </c>
      <c r="F29" s="25">
        <f>5-5</f>
        <v>0</v>
      </c>
      <c r="G29" s="25">
        <f>209340.135+10</f>
        <v>209350.13500000001</v>
      </c>
      <c r="H29" s="25">
        <v>0</v>
      </c>
      <c r="I29" s="25">
        <v>0</v>
      </c>
      <c r="J29" s="25">
        <v>0</v>
      </c>
      <c r="K29" s="3"/>
    </row>
    <row r="30" spans="1:12" ht="28.5" customHeight="1" x14ac:dyDescent="0.3">
      <c r="A30" s="84" t="s">
        <v>40</v>
      </c>
      <c r="B30" s="43" t="s">
        <v>46</v>
      </c>
      <c r="C30" s="43" t="s">
        <v>41</v>
      </c>
      <c r="D30" s="34" t="s">
        <v>0</v>
      </c>
      <c r="E30" s="23">
        <f>E31+E32+E33+E34+E36</f>
        <v>10415.180189999999</v>
      </c>
      <c r="F30" s="31">
        <f>F31+F32+F33+F34+F36</f>
        <v>910.74520000000007</v>
      </c>
      <c r="G30" s="31">
        <f t="shared" ref="G30:J30" si="6">G31+G32+G33+G34+G36</f>
        <v>1001.81972</v>
      </c>
      <c r="H30" s="31">
        <f t="shared" si="6"/>
        <v>1102.0016900000001</v>
      </c>
      <c r="I30" s="31">
        <f t="shared" si="6"/>
        <v>1212.2018599999999</v>
      </c>
      <c r="J30" s="31">
        <f t="shared" si="6"/>
        <v>6188.4117200000001</v>
      </c>
      <c r="K30" s="3"/>
    </row>
    <row r="31" spans="1:12" ht="28.5" customHeight="1" x14ac:dyDescent="0.3">
      <c r="A31" s="87"/>
      <c r="B31" s="44"/>
      <c r="C31" s="44"/>
      <c r="D31" s="17" t="s">
        <v>1</v>
      </c>
      <c r="E31" s="24">
        <f>SUM(F31:J31)</f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3"/>
    </row>
    <row r="32" spans="1:12" ht="28.5" customHeight="1" x14ac:dyDescent="0.3">
      <c r="A32" s="87"/>
      <c r="B32" s="44"/>
      <c r="C32" s="44"/>
      <c r="D32" s="17" t="s">
        <v>4</v>
      </c>
      <c r="E32" s="24">
        <f t="shared" ref="E32:E36" si="7">SUM(F32:J32)</f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3"/>
    </row>
    <row r="33" spans="1:12" ht="28.5" customHeight="1" x14ac:dyDescent="0.3">
      <c r="A33" s="87"/>
      <c r="B33" s="44"/>
      <c r="C33" s="44"/>
      <c r="D33" s="17" t="s">
        <v>2</v>
      </c>
      <c r="E33" s="24">
        <f t="shared" si="7"/>
        <v>310.74520000000001</v>
      </c>
      <c r="F33" s="25">
        <v>310.74520000000001</v>
      </c>
      <c r="G33" s="25">
        <v>0</v>
      </c>
      <c r="H33" s="25">
        <v>0</v>
      </c>
      <c r="I33" s="25">
        <v>0</v>
      </c>
      <c r="J33" s="25">
        <v>0</v>
      </c>
      <c r="K33" s="3"/>
    </row>
    <row r="34" spans="1:12" ht="40.5" customHeight="1" x14ac:dyDescent="0.3">
      <c r="A34" s="87"/>
      <c r="B34" s="44"/>
      <c r="C34" s="44"/>
      <c r="D34" s="17" t="s">
        <v>18</v>
      </c>
      <c r="E34" s="24">
        <f t="shared" si="7"/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3"/>
    </row>
    <row r="35" spans="1:12" ht="28.5" customHeight="1" x14ac:dyDescent="0.3">
      <c r="A35" s="87"/>
      <c r="B35" s="44"/>
      <c r="C35" s="44"/>
      <c r="D35" s="17" t="s">
        <v>19</v>
      </c>
      <c r="E35" s="24">
        <f t="shared" si="7"/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3"/>
    </row>
    <row r="36" spans="1:12" ht="28.5" customHeight="1" x14ac:dyDescent="0.3">
      <c r="A36" s="88"/>
      <c r="B36" s="45"/>
      <c r="C36" s="45"/>
      <c r="D36" s="17" t="s">
        <v>7</v>
      </c>
      <c r="E36" s="24">
        <f t="shared" si="7"/>
        <v>10104.43499</v>
      </c>
      <c r="F36" s="25">
        <f>310.7452+600-310.7452</f>
        <v>600</v>
      </c>
      <c r="G36" s="25">
        <v>1001.81972</v>
      </c>
      <c r="H36" s="25">
        <v>1102.0016900000001</v>
      </c>
      <c r="I36" s="25">
        <v>1212.2018599999999</v>
      </c>
      <c r="J36" s="25">
        <v>6188.4117200000001</v>
      </c>
      <c r="K36" s="3"/>
    </row>
    <row r="37" spans="1:12" ht="44.25" customHeight="1" x14ac:dyDescent="0.3">
      <c r="A37" s="84"/>
      <c r="B37" s="43" t="s">
        <v>16</v>
      </c>
      <c r="C37" s="43"/>
      <c r="D37" s="34" t="s">
        <v>0</v>
      </c>
      <c r="E37" s="30">
        <f>E38+E39+E40+E41+E43</f>
        <v>1642420.5471400002</v>
      </c>
      <c r="F37" s="31">
        <f>F38+F39+F40+F41+F43</f>
        <v>314076.77714999998</v>
      </c>
      <c r="G37" s="31">
        <f t="shared" ref="G37:J37" si="8">G38+G39+G40+G41+G43</f>
        <v>547044.05472000001</v>
      </c>
      <c r="H37" s="31">
        <f t="shared" si="8"/>
        <v>302302.60168999998</v>
      </c>
      <c r="I37" s="31">
        <f t="shared" si="8"/>
        <v>106011.50186</v>
      </c>
      <c r="J37" s="31">
        <f t="shared" si="8"/>
        <v>372985.61171999999</v>
      </c>
      <c r="K37" s="3"/>
    </row>
    <row r="38" spans="1:12" ht="28.5" customHeight="1" x14ac:dyDescent="0.3">
      <c r="A38" s="85"/>
      <c r="B38" s="82"/>
      <c r="C38" s="82"/>
      <c r="D38" s="17" t="s">
        <v>1</v>
      </c>
      <c r="E38" s="23">
        <f t="shared" ref="E38:E50" si="9">SUM(F38:J38)</f>
        <v>0</v>
      </c>
      <c r="F38" s="25">
        <f>F10+F17+F24+F31</f>
        <v>0</v>
      </c>
      <c r="G38" s="25">
        <f t="shared" ref="G38:J38" si="10">G10+G17+G24+G31</f>
        <v>0</v>
      </c>
      <c r="H38" s="25">
        <f t="shared" si="10"/>
        <v>0</v>
      </c>
      <c r="I38" s="25">
        <f t="shared" si="10"/>
        <v>0</v>
      </c>
      <c r="J38" s="25">
        <f t="shared" si="10"/>
        <v>0</v>
      </c>
      <c r="K38" s="3"/>
    </row>
    <row r="39" spans="1:12" ht="28.5" customHeight="1" x14ac:dyDescent="0.3">
      <c r="A39" s="85"/>
      <c r="B39" s="82"/>
      <c r="C39" s="82"/>
      <c r="D39" s="17" t="s">
        <v>4</v>
      </c>
      <c r="E39" s="24">
        <f t="shared" si="9"/>
        <v>183460.5</v>
      </c>
      <c r="F39" s="25">
        <f t="shared" ref="F39:J39" si="11">F11+F18+F25+F32</f>
        <v>73966.399999999994</v>
      </c>
      <c r="G39" s="25">
        <f t="shared" si="11"/>
        <v>10692.8</v>
      </c>
      <c r="H39" s="25">
        <f t="shared" si="11"/>
        <v>98801.299999999988</v>
      </c>
      <c r="I39" s="25">
        <f t="shared" si="11"/>
        <v>0</v>
      </c>
      <c r="J39" s="25">
        <f t="shared" si="11"/>
        <v>0</v>
      </c>
      <c r="K39" s="3"/>
    </row>
    <row r="40" spans="1:12" ht="28.5" customHeight="1" x14ac:dyDescent="0.3">
      <c r="A40" s="85"/>
      <c r="B40" s="82"/>
      <c r="C40" s="82"/>
      <c r="D40" s="17" t="s">
        <v>2</v>
      </c>
      <c r="E40" s="24">
        <f t="shared" si="9"/>
        <v>329405.47714999999</v>
      </c>
      <c r="F40" s="25">
        <f t="shared" ref="F40:J40" si="12">F12+F19+F26+F33</f>
        <v>118010.37715</v>
      </c>
      <c r="G40" s="25">
        <f t="shared" si="12"/>
        <v>30199.3</v>
      </c>
      <c r="H40" s="25">
        <f t="shared" si="12"/>
        <v>30199.3</v>
      </c>
      <c r="I40" s="25">
        <f t="shared" si="12"/>
        <v>30199.3</v>
      </c>
      <c r="J40" s="25">
        <f t="shared" si="12"/>
        <v>120797.2</v>
      </c>
      <c r="K40" s="3"/>
    </row>
    <row r="41" spans="1:12" ht="36.75" customHeight="1" x14ac:dyDescent="0.3">
      <c r="A41" s="85"/>
      <c r="B41" s="82"/>
      <c r="C41" s="82"/>
      <c r="D41" s="17" t="s">
        <v>18</v>
      </c>
      <c r="E41" s="24">
        <f t="shared" si="9"/>
        <v>0</v>
      </c>
      <c r="F41" s="25">
        <f t="shared" ref="F41:J41" si="13">F13+F20+F27+F34</f>
        <v>0</v>
      </c>
      <c r="G41" s="25">
        <f t="shared" si="13"/>
        <v>0</v>
      </c>
      <c r="H41" s="25">
        <f t="shared" si="13"/>
        <v>0</v>
      </c>
      <c r="I41" s="25">
        <f t="shared" si="13"/>
        <v>0</v>
      </c>
      <c r="J41" s="25">
        <f t="shared" si="13"/>
        <v>0</v>
      </c>
      <c r="K41" s="3"/>
    </row>
    <row r="42" spans="1:12" ht="28.5" customHeight="1" x14ac:dyDescent="0.3">
      <c r="A42" s="85"/>
      <c r="B42" s="82"/>
      <c r="C42" s="82"/>
      <c r="D42" s="17" t="s">
        <v>19</v>
      </c>
      <c r="E42" s="24">
        <f t="shared" si="9"/>
        <v>119499.24999999999</v>
      </c>
      <c r="F42" s="25">
        <f t="shared" ref="F42:J42" si="14">F14+F21+F28+F35</f>
        <v>10005</v>
      </c>
      <c r="G42" s="25">
        <f t="shared" si="14"/>
        <v>10692.95</v>
      </c>
      <c r="H42" s="25">
        <f t="shared" si="14"/>
        <v>98801.299999999988</v>
      </c>
      <c r="I42" s="25">
        <f t="shared" si="14"/>
        <v>0</v>
      </c>
      <c r="J42" s="25">
        <f t="shared" si="14"/>
        <v>0</v>
      </c>
      <c r="K42" s="3"/>
    </row>
    <row r="43" spans="1:12" ht="28.5" customHeight="1" x14ac:dyDescent="0.3">
      <c r="A43" s="86"/>
      <c r="B43" s="83"/>
      <c r="C43" s="83"/>
      <c r="D43" s="17" t="s">
        <v>7</v>
      </c>
      <c r="E43" s="24">
        <f t="shared" si="9"/>
        <v>1129554.5699900002</v>
      </c>
      <c r="F43" s="25">
        <f t="shared" ref="F43:J43" si="15">F15+F22+F29+F36</f>
        <v>122100</v>
      </c>
      <c r="G43" s="25">
        <f t="shared" si="15"/>
        <v>506151.95472000004</v>
      </c>
      <c r="H43" s="25">
        <f t="shared" si="15"/>
        <v>173302.00169</v>
      </c>
      <c r="I43" s="25">
        <f t="shared" si="15"/>
        <v>75812.201860000001</v>
      </c>
      <c r="J43" s="25">
        <f t="shared" si="15"/>
        <v>252188.41172</v>
      </c>
      <c r="K43" s="3"/>
    </row>
    <row r="44" spans="1:12" ht="33" customHeight="1" x14ac:dyDescent="0.3">
      <c r="A44" s="49" t="s">
        <v>5</v>
      </c>
      <c r="B44" s="49"/>
      <c r="C44" s="49"/>
      <c r="D44" s="18" t="s">
        <v>0</v>
      </c>
      <c r="E44" s="10">
        <f>E45+E46+E47+E50</f>
        <v>1642420.5471400002</v>
      </c>
      <c r="F44" s="12">
        <f>F45+F46+F47+F48+F50</f>
        <v>314076.77714999998</v>
      </c>
      <c r="G44" s="12">
        <f t="shared" ref="G44:J44" si="16">G45+G46+G47+G48+G50</f>
        <v>547044.05472000001</v>
      </c>
      <c r="H44" s="12">
        <f t="shared" si="16"/>
        <v>302302.60168999998</v>
      </c>
      <c r="I44" s="12">
        <f t="shared" si="16"/>
        <v>106011.50186</v>
      </c>
      <c r="J44" s="12">
        <f t="shared" si="16"/>
        <v>372985.61171999999</v>
      </c>
      <c r="K44" s="3"/>
      <c r="L44" s="3"/>
    </row>
    <row r="45" spans="1:12" ht="29.25" customHeight="1" x14ac:dyDescent="0.3">
      <c r="A45" s="49"/>
      <c r="B45" s="49"/>
      <c r="C45" s="49"/>
      <c r="D45" s="17" t="s">
        <v>1</v>
      </c>
      <c r="E45" s="10">
        <f t="shared" si="9"/>
        <v>0</v>
      </c>
      <c r="F45" s="38">
        <f>F38</f>
        <v>0</v>
      </c>
      <c r="G45" s="38">
        <f t="shared" ref="G45:J45" si="17">G38</f>
        <v>0</v>
      </c>
      <c r="H45" s="38">
        <f t="shared" si="17"/>
        <v>0</v>
      </c>
      <c r="I45" s="38">
        <f t="shared" si="17"/>
        <v>0</v>
      </c>
      <c r="J45" s="38">
        <f t="shared" si="17"/>
        <v>0</v>
      </c>
      <c r="K45" s="3"/>
    </row>
    <row r="46" spans="1:12" x14ac:dyDescent="0.3">
      <c r="A46" s="49"/>
      <c r="B46" s="49"/>
      <c r="C46" s="49"/>
      <c r="D46" s="17" t="s">
        <v>4</v>
      </c>
      <c r="E46" s="10">
        <f t="shared" si="9"/>
        <v>183460.5</v>
      </c>
      <c r="F46" s="38">
        <f t="shared" ref="F46:J50" si="18">F39</f>
        <v>73966.399999999994</v>
      </c>
      <c r="G46" s="38">
        <f t="shared" si="18"/>
        <v>10692.8</v>
      </c>
      <c r="H46" s="38">
        <f t="shared" si="18"/>
        <v>98801.299999999988</v>
      </c>
      <c r="I46" s="38">
        <f t="shared" si="18"/>
        <v>0</v>
      </c>
      <c r="J46" s="38">
        <f t="shared" si="18"/>
        <v>0</v>
      </c>
      <c r="K46" s="3"/>
    </row>
    <row r="47" spans="1:12" ht="27" customHeight="1" x14ac:dyDescent="0.3">
      <c r="A47" s="49"/>
      <c r="B47" s="49"/>
      <c r="C47" s="49"/>
      <c r="D47" s="17" t="s">
        <v>2</v>
      </c>
      <c r="E47" s="10">
        <f t="shared" si="9"/>
        <v>329405.47714999999</v>
      </c>
      <c r="F47" s="38">
        <f t="shared" si="18"/>
        <v>118010.37715</v>
      </c>
      <c r="G47" s="38">
        <f t="shared" si="18"/>
        <v>30199.3</v>
      </c>
      <c r="H47" s="38">
        <f t="shared" si="18"/>
        <v>30199.3</v>
      </c>
      <c r="I47" s="38">
        <f t="shared" si="18"/>
        <v>30199.3</v>
      </c>
      <c r="J47" s="38">
        <f t="shared" si="18"/>
        <v>120797.2</v>
      </c>
      <c r="K47" s="3"/>
    </row>
    <row r="48" spans="1:12" ht="42" customHeight="1" x14ac:dyDescent="0.3">
      <c r="A48" s="49"/>
      <c r="B48" s="49"/>
      <c r="C48" s="49"/>
      <c r="D48" s="17" t="s">
        <v>18</v>
      </c>
      <c r="E48" s="10">
        <f t="shared" si="9"/>
        <v>0</v>
      </c>
      <c r="F48" s="38">
        <f t="shared" si="18"/>
        <v>0</v>
      </c>
      <c r="G48" s="38">
        <f t="shared" si="18"/>
        <v>0</v>
      </c>
      <c r="H48" s="38">
        <f t="shared" si="18"/>
        <v>0</v>
      </c>
      <c r="I48" s="38">
        <f t="shared" si="18"/>
        <v>0</v>
      </c>
      <c r="J48" s="38">
        <f t="shared" si="18"/>
        <v>0</v>
      </c>
      <c r="K48" s="3"/>
    </row>
    <row r="49" spans="1:12" ht="30" customHeight="1" x14ac:dyDescent="0.3">
      <c r="A49" s="49"/>
      <c r="B49" s="49"/>
      <c r="C49" s="49"/>
      <c r="D49" s="17" t="s">
        <v>19</v>
      </c>
      <c r="E49" s="10">
        <f t="shared" si="9"/>
        <v>119499.24999999999</v>
      </c>
      <c r="F49" s="38">
        <f t="shared" si="18"/>
        <v>10005</v>
      </c>
      <c r="G49" s="38">
        <f t="shared" si="18"/>
        <v>10692.95</v>
      </c>
      <c r="H49" s="38">
        <f t="shared" si="18"/>
        <v>98801.299999999988</v>
      </c>
      <c r="I49" s="38">
        <f t="shared" si="18"/>
        <v>0</v>
      </c>
      <c r="J49" s="38">
        <f t="shared" si="18"/>
        <v>0</v>
      </c>
      <c r="K49" s="3"/>
    </row>
    <row r="50" spans="1:12" ht="28.5" customHeight="1" x14ac:dyDescent="0.3">
      <c r="A50" s="49"/>
      <c r="B50" s="49"/>
      <c r="C50" s="49"/>
      <c r="D50" s="17" t="s">
        <v>7</v>
      </c>
      <c r="E50" s="10">
        <f t="shared" si="9"/>
        <v>1129554.5699900002</v>
      </c>
      <c r="F50" s="38">
        <f t="shared" si="18"/>
        <v>122100</v>
      </c>
      <c r="G50" s="38">
        <f t="shared" si="18"/>
        <v>506151.95472000004</v>
      </c>
      <c r="H50" s="38">
        <f t="shared" si="18"/>
        <v>173302.00169</v>
      </c>
      <c r="I50" s="38">
        <f t="shared" si="18"/>
        <v>75812.201860000001</v>
      </c>
      <c r="J50" s="38">
        <f t="shared" si="18"/>
        <v>252188.41172</v>
      </c>
      <c r="K50" s="3"/>
    </row>
    <row r="51" spans="1:12" x14ac:dyDescent="0.3">
      <c r="A51" s="79" t="s">
        <v>24</v>
      </c>
      <c r="B51" s="80"/>
      <c r="C51" s="81"/>
      <c r="D51" s="19"/>
      <c r="E51" s="12"/>
      <c r="F51" s="13"/>
      <c r="G51" s="13"/>
      <c r="H51" s="13"/>
      <c r="I51" s="13"/>
      <c r="J51" s="13"/>
      <c r="K51" s="3"/>
      <c r="L51" s="3"/>
    </row>
    <row r="52" spans="1:12" x14ac:dyDescent="0.3">
      <c r="A52" s="91" t="s">
        <v>23</v>
      </c>
      <c r="B52" s="92"/>
      <c r="C52" s="92"/>
      <c r="D52" s="10" t="s">
        <v>0</v>
      </c>
      <c r="E52" s="13">
        <f>SUM(E53:E58)</f>
        <v>0</v>
      </c>
      <c r="F52" s="10">
        <f t="shared" ref="F52:J52" si="19">SUM(F53:F58)</f>
        <v>0</v>
      </c>
      <c r="G52" s="10">
        <f t="shared" si="19"/>
        <v>0</v>
      </c>
      <c r="H52" s="10">
        <f t="shared" si="19"/>
        <v>0</v>
      </c>
      <c r="I52" s="10">
        <f t="shared" si="19"/>
        <v>0</v>
      </c>
      <c r="J52" s="10">
        <f t="shared" si="19"/>
        <v>0</v>
      </c>
      <c r="K52" s="3"/>
    </row>
    <row r="53" spans="1:12" x14ac:dyDescent="0.3">
      <c r="A53" s="92"/>
      <c r="B53" s="92"/>
      <c r="C53" s="92"/>
      <c r="D53" s="11" t="s">
        <v>1</v>
      </c>
      <c r="E53" s="29" t="s">
        <v>20</v>
      </c>
      <c r="F53" s="20" t="s">
        <v>20</v>
      </c>
      <c r="G53" s="20" t="s">
        <v>20</v>
      </c>
      <c r="H53" s="20" t="s">
        <v>20</v>
      </c>
      <c r="I53" s="20" t="s">
        <v>20</v>
      </c>
      <c r="J53" s="20" t="s">
        <v>20</v>
      </c>
      <c r="K53" s="3"/>
    </row>
    <row r="54" spans="1:12" x14ac:dyDescent="0.3">
      <c r="A54" s="92"/>
      <c r="B54" s="92"/>
      <c r="C54" s="92"/>
      <c r="D54" s="11" t="s">
        <v>4</v>
      </c>
      <c r="E54" s="13">
        <f t="shared" ref="E54:J55" si="20">SUM(F54:J54)</f>
        <v>0</v>
      </c>
      <c r="F54" s="13">
        <f t="shared" si="20"/>
        <v>0</v>
      </c>
      <c r="G54" s="13">
        <f t="shared" si="20"/>
        <v>0</v>
      </c>
      <c r="H54" s="13">
        <f t="shared" si="20"/>
        <v>0</v>
      </c>
      <c r="I54" s="13">
        <f t="shared" si="20"/>
        <v>0</v>
      </c>
      <c r="J54" s="13">
        <f t="shared" si="20"/>
        <v>0</v>
      </c>
      <c r="K54" s="3"/>
    </row>
    <row r="55" spans="1:12" x14ac:dyDescent="0.3">
      <c r="A55" s="92"/>
      <c r="B55" s="92"/>
      <c r="C55" s="92"/>
      <c r="D55" s="11" t="s">
        <v>2</v>
      </c>
      <c r="E55" s="13">
        <f t="shared" si="20"/>
        <v>0</v>
      </c>
      <c r="F55" s="13">
        <f t="shared" si="20"/>
        <v>0</v>
      </c>
      <c r="G55" s="13">
        <f t="shared" si="20"/>
        <v>0</v>
      </c>
      <c r="H55" s="13">
        <f t="shared" si="20"/>
        <v>0</v>
      </c>
      <c r="I55" s="13">
        <f t="shared" si="20"/>
        <v>0</v>
      </c>
      <c r="J55" s="13">
        <f t="shared" si="20"/>
        <v>0</v>
      </c>
      <c r="K55" s="3"/>
    </row>
    <row r="56" spans="1:12" x14ac:dyDescent="0.3">
      <c r="A56" s="92"/>
      <c r="B56" s="92"/>
      <c r="C56" s="92"/>
      <c r="D56" s="11" t="s">
        <v>18</v>
      </c>
      <c r="E56" s="29" t="s">
        <v>20</v>
      </c>
      <c r="F56" s="13" t="s">
        <v>20</v>
      </c>
      <c r="G56" s="13" t="s">
        <v>20</v>
      </c>
      <c r="H56" s="13" t="s">
        <v>20</v>
      </c>
      <c r="I56" s="13" t="s">
        <v>20</v>
      </c>
      <c r="J56" s="5" t="s">
        <v>20</v>
      </c>
      <c r="K56" s="3"/>
    </row>
    <row r="57" spans="1:12" x14ac:dyDescent="0.3">
      <c r="A57" s="92"/>
      <c r="B57" s="92"/>
      <c r="C57" s="92"/>
      <c r="D57" s="11" t="s">
        <v>19</v>
      </c>
      <c r="E57" s="29" t="s">
        <v>20</v>
      </c>
      <c r="F57" s="13" t="s">
        <v>20</v>
      </c>
      <c r="G57" s="13" t="s">
        <v>20</v>
      </c>
      <c r="H57" s="13" t="s">
        <v>20</v>
      </c>
      <c r="I57" s="13" t="s">
        <v>20</v>
      </c>
      <c r="J57" s="5" t="s">
        <v>20</v>
      </c>
      <c r="K57" s="3"/>
    </row>
    <row r="58" spans="1:12" ht="24.75" customHeight="1" x14ac:dyDescent="0.3">
      <c r="A58" s="92"/>
      <c r="B58" s="92"/>
      <c r="C58" s="92"/>
      <c r="D58" s="11" t="s">
        <v>7</v>
      </c>
      <c r="E58" s="29" t="s">
        <v>20</v>
      </c>
      <c r="F58" s="13" t="s">
        <v>20</v>
      </c>
      <c r="G58" s="13" t="s">
        <v>20</v>
      </c>
      <c r="H58" s="13" t="s">
        <v>20</v>
      </c>
      <c r="I58" s="13" t="s">
        <v>20</v>
      </c>
      <c r="J58" s="5" t="s">
        <v>20</v>
      </c>
      <c r="K58" s="3"/>
    </row>
    <row r="59" spans="1:12" x14ac:dyDescent="0.3">
      <c r="A59" s="91" t="s">
        <v>22</v>
      </c>
      <c r="B59" s="92"/>
      <c r="C59" s="92"/>
      <c r="D59" s="18" t="s">
        <v>0</v>
      </c>
      <c r="E59" s="10">
        <f>E60+E61+E62+E63+E65</f>
        <v>1642420.5471400002</v>
      </c>
      <c r="F59" s="10">
        <f>F60+F61+F62+F63+F65</f>
        <v>314076.77714999998</v>
      </c>
      <c r="G59" s="10">
        <f t="shared" ref="G59:J59" si="21">G60+G61+G62+G63+G65</f>
        <v>547044.05472000001</v>
      </c>
      <c r="H59" s="10">
        <f t="shared" si="21"/>
        <v>302302.60168999998</v>
      </c>
      <c r="I59" s="10">
        <f t="shared" si="21"/>
        <v>106011.50186</v>
      </c>
      <c r="J59" s="10">
        <f t="shared" si="21"/>
        <v>372985.61171999999</v>
      </c>
      <c r="K59" s="3"/>
    </row>
    <row r="60" spans="1:12" x14ac:dyDescent="0.3">
      <c r="A60" s="92"/>
      <c r="B60" s="92"/>
      <c r="C60" s="92"/>
      <c r="D60" s="17" t="s">
        <v>1</v>
      </c>
      <c r="E60" s="11">
        <f t="shared" ref="E60:E65" si="22">SUM(F60:J60)</f>
        <v>0</v>
      </c>
      <c r="F60" s="13">
        <f t="shared" ref="F60:J60" si="23">F45</f>
        <v>0</v>
      </c>
      <c r="G60" s="13">
        <f t="shared" si="23"/>
        <v>0</v>
      </c>
      <c r="H60" s="13">
        <f t="shared" si="23"/>
        <v>0</v>
      </c>
      <c r="I60" s="13">
        <f t="shared" si="23"/>
        <v>0</v>
      </c>
      <c r="J60" s="13">
        <f t="shared" si="23"/>
        <v>0</v>
      </c>
      <c r="K60" s="3"/>
    </row>
    <row r="61" spans="1:12" x14ac:dyDescent="0.3">
      <c r="A61" s="92"/>
      <c r="B61" s="92"/>
      <c r="C61" s="92"/>
      <c r="D61" s="17" t="s">
        <v>4</v>
      </c>
      <c r="E61" s="11">
        <f t="shared" si="22"/>
        <v>183460.5</v>
      </c>
      <c r="F61" s="13">
        <f t="shared" ref="F61:J65" si="24">F46</f>
        <v>73966.399999999994</v>
      </c>
      <c r="G61" s="13">
        <f t="shared" si="24"/>
        <v>10692.8</v>
      </c>
      <c r="H61" s="13">
        <f t="shared" si="24"/>
        <v>98801.299999999988</v>
      </c>
      <c r="I61" s="13">
        <f t="shared" si="24"/>
        <v>0</v>
      </c>
      <c r="J61" s="13">
        <f t="shared" si="24"/>
        <v>0</v>
      </c>
      <c r="K61" s="3"/>
    </row>
    <row r="62" spans="1:12" x14ac:dyDescent="0.3">
      <c r="A62" s="92"/>
      <c r="B62" s="92"/>
      <c r="C62" s="92"/>
      <c r="D62" s="17" t="s">
        <v>2</v>
      </c>
      <c r="E62" s="11">
        <f t="shared" si="22"/>
        <v>329405.47714999999</v>
      </c>
      <c r="F62" s="13">
        <f t="shared" si="24"/>
        <v>118010.37715</v>
      </c>
      <c r="G62" s="13">
        <f t="shared" si="24"/>
        <v>30199.3</v>
      </c>
      <c r="H62" s="13">
        <f t="shared" si="24"/>
        <v>30199.3</v>
      </c>
      <c r="I62" s="13">
        <f t="shared" si="24"/>
        <v>30199.3</v>
      </c>
      <c r="J62" s="13">
        <f t="shared" si="24"/>
        <v>120797.2</v>
      </c>
      <c r="K62" s="3"/>
    </row>
    <row r="63" spans="1:12" ht="42" customHeight="1" x14ac:dyDescent="0.3">
      <c r="A63" s="92"/>
      <c r="B63" s="92"/>
      <c r="C63" s="92"/>
      <c r="D63" s="17" t="s">
        <v>18</v>
      </c>
      <c r="E63" s="11">
        <f t="shared" si="22"/>
        <v>0</v>
      </c>
      <c r="F63" s="13">
        <f t="shared" si="24"/>
        <v>0</v>
      </c>
      <c r="G63" s="13">
        <f t="shared" si="24"/>
        <v>0</v>
      </c>
      <c r="H63" s="13">
        <f t="shared" si="24"/>
        <v>0</v>
      </c>
      <c r="I63" s="13">
        <f t="shared" si="24"/>
        <v>0</v>
      </c>
      <c r="J63" s="13">
        <f t="shared" si="24"/>
        <v>0</v>
      </c>
      <c r="K63" s="3"/>
    </row>
    <row r="64" spans="1:12" ht="26.25" customHeight="1" x14ac:dyDescent="0.3">
      <c r="A64" s="92"/>
      <c r="B64" s="92"/>
      <c r="C64" s="92"/>
      <c r="D64" s="17" t="s">
        <v>19</v>
      </c>
      <c r="E64" s="11">
        <f t="shared" si="22"/>
        <v>119499.24999999999</v>
      </c>
      <c r="F64" s="13">
        <f>F49</f>
        <v>10005</v>
      </c>
      <c r="G64" s="13">
        <f t="shared" si="24"/>
        <v>10692.95</v>
      </c>
      <c r="H64" s="13">
        <f t="shared" si="24"/>
        <v>98801.299999999988</v>
      </c>
      <c r="I64" s="13">
        <f t="shared" si="24"/>
        <v>0</v>
      </c>
      <c r="J64" s="13">
        <f t="shared" si="24"/>
        <v>0</v>
      </c>
      <c r="K64" s="3"/>
    </row>
    <row r="65" spans="1:11" ht="24.75" customHeight="1" x14ac:dyDescent="0.3">
      <c r="A65" s="92"/>
      <c r="B65" s="92"/>
      <c r="C65" s="92"/>
      <c r="D65" s="17" t="s">
        <v>7</v>
      </c>
      <c r="E65" s="11">
        <f t="shared" si="22"/>
        <v>1129554.5699900002</v>
      </c>
      <c r="F65" s="13">
        <f t="shared" si="24"/>
        <v>122100</v>
      </c>
      <c r="G65" s="13">
        <f t="shared" si="24"/>
        <v>506151.95472000004</v>
      </c>
      <c r="H65" s="13">
        <f t="shared" si="24"/>
        <v>173302.00169</v>
      </c>
      <c r="I65" s="13">
        <f t="shared" si="24"/>
        <v>75812.201860000001</v>
      </c>
      <c r="J65" s="13">
        <f t="shared" si="24"/>
        <v>252188.41172</v>
      </c>
      <c r="K65" s="3"/>
    </row>
    <row r="66" spans="1:11" ht="24.75" customHeight="1" x14ac:dyDescent="0.3">
      <c r="A66" s="79" t="s">
        <v>24</v>
      </c>
      <c r="B66" s="80"/>
      <c r="C66" s="81"/>
      <c r="D66" s="19"/>
      <c r="E66" s="11"/>
      <c r="F66" s="13"/>
      <c r="G66" s="13"/>
      <c r="H66" s="13"/>
      <c r="I66" s="13"/>
      <c r="J66" s="13"/>
      <c r="K66" s="3"/>
    </row>
    <row r="67" spans="1:11" ht="18.600000000000001" customHeight="1" x14ac:dyDescent="0.3">
      <c r="A67" s="70" t="s">
        <v>25</v>
      </c>
      <c r="B67" s="71"/>
      <c r="C67" s="72"/>
      <c r="D67" s="18" t="s">
        <v>0</v>
      </c>
      <c r="E67" s="5" t="s">
        <v>20</v>
      </c>
      <c r="F67" s="5" t="s">
        <v>20</v>
      </c>
      <c r="G67" s="5" t="s">
        <v>20</v>
      </c>
      <c r="H67" s="5" t="s">
        <v>20</v>
      </c>
      <c r="I67" s="5" t="s">
        <v>20</v>
      </c>
      <c r="J67" s="5" t="s">
        <v>20</v>
      </c>
      <c r="K67" s="3"/>
    </row>
    <row r="68" spans="1:11" ht="18.600000000000001" customHeight="1" x14ac:dyDescent="0.3">
      <c r="A68" s="73"/>
      <c r="B68" s="74"/>
      <c r="C68" s="75"/>
      <c r="D68" s="17" t="s">
        <v>1</v>
      </c>
      <c r="E68" s="5" t="s">
        <v>20</v>
      </c>
      <c r="F68" s="5" t="s">
        <v>20</v>
      </c>
      <c r="G68" s="5" t="s">
        <v>20</v>
      </c>
      <c r="H68" s="5" t="s">
        <v>20</v>
      </c>
      <c r="I68" s="5" t="s">
        <v>20</v>
      </c>
      <c r="J68" s="5" t="s">
        <v>20</v>
      </c>
      <c r="K68" s="3"/>
    </row>
    <row r="69" spans="1:11" ht="18.600000000000001" customHeight="1" x14ac:dyDescent="0.3">
      <c r="A69" s="73"/>
      <c r="B69" s="74"/>
      <c r="C69" s="75"/>
      <c r="D69" s="17" t="s">
        <v>4</v>
      </c>
      <c r="E69" s="5" t="s">
        <v>20</v>
      </c>
      <c r="F69" s="5" t="s">
        <v>20</v>
      </c>
      <c r="G69" s="5" t="s">
        <v>20</v>
      </c>
      <c r="H69" s="5" t="s">
        <v>20</v>
      </c>
      <c r="I69" s="5" t="s">
        <v>20</v>
      </c>
      <c r="J69" s="5" t="s">
        <v>20</v>
      </c>
      <c r="K69" s="3"/>
    </row>
    <row r="70" spans="1:11" ht="13.9" customHeight="1" x14ac:dyDescent="0.3">
      <c r="A70" s="73"/>
      <c r="B70" s="74"/>
      <c r="C70" s="75"/>
      <c r="D70" s="17" t="s">
        <v>2</v>
      </c>
      <c r="E70" s="5" t="s">
        <v>20</v>
      </c>
      <c r="F70" s="5" t="s">
        <v>20</v>
      </c>
      <c r="G70" s="5" t="s">
        <v>20</v>
      </c>
      <c r="H70" s="5" t="s">
        <v>20</v>
      </c>
      <c r="I70" s="5" t="s">
        <v>20</v>
      </c>
      <c r="J70" s="5" t="s">
        <v>20</v>
      </c>
      <c r="K70" s="3"/>
    </row>
    <row r="71" spans="1:11" ht="35.450000000000003" customHeight="1" x14ac:dyDescent="0.3">
      <c r="A71" s="73"/>
      <c r="B71" s="74"/>
      <c r="C71" s="75"/>
      <c r="D71" s="17" t="s">
        <v>18</v>
      </c>
      <c r="E71" s="5" t="s">
        <v>20</v>
      </c>
      <c r="F71" s="5" t="s">
        <v>20</v>
      </c>
      <c r="G71" s="5" t="s">
        <v>20</v>
      </c>
      <c r="H71" s="5" t="s">
        <v>20</v>
      </c>
      <c r="I71" s="5" t="s">
        <v>20</v>
      </c>
      <c r="J71" s="5" t="s">
        <v>20</v>
      </c>
      <c r="K71" s="3"/>
    </row>
    <row r="72" spans="1:11" ht="18.600000000000001" customHeight="1" x14ac:dyDescent="0.3">
      <c r="A72" s="73"/>
      <c r="B72" s="74"/>
      <c r="C72" s="75"/>
      <c r="D72" s="17" t="s">
        <v>19</v>
      </c>
      <c r="E72" s="5" t="s">
        <v>20</v>
      </c>
      <c r="F72" s="5" t="s">
        <v>20</v>
      </c>
      <c r="G72" s="5" t="s">
        <v>20</v>
      </c>
      <c r="H72" s="5" t="s">
        <v>20</v>
      </c>
      <c r="I72" s="5" t="s">
        <v>20</v>
      </c>
      <c r="J72" s="5" t="s">
        <v>20</v>
      </c>
      <c r="K72" s="3"/>
    </row>
    <row r="73" spans="1:11" ht="15" customHeight="1" x14ac:dyDescent="0.3">
      <c r="A73" s="76"/>
      <c r="B73" s="77"/>
      <c r="C73" s="78"/>
      <c r="D73" s="17" t="s">
        <v>7</v>
      </c>
      <c r="E73" s="5" t="s">
        <v>20</v>
      </c>
      <c r="F73" s="5" t="s">
        <v>20</v>
      </c>
      <c r="G73" s="5" t="s">
        <v>20</v>
      </c>
      <c r="H73" s="5" t="s">
        <v>20</v>
      </c>
      <c r="I73" s="5" t="s">
        <v>20</v>
      </c>
      <c r="J73" s="5" t="s">
        <v>20</v>
      </c>
      <c r="K73" s="3"/>
    </row>
    <row r="74" spans="1:11" ht="41.25" customHeight="1" x14ac:dyDescent="0.3">
      <c r="A74" s="70" t="s">
        <v>26</v>
      </c>
      <c r="B74" s="71"/>
      <c r="C74" s="72"/>
      <c r="D74" s="18" t="s">
        <v>0</v>
      </c>
      <c r="E74" s="22">
        <f>E75+E76+E77+E78+E80</f>
        <v>1642420.5471400002</v>
      </c>
      <c r="F74" s="22">
        <f>F75+F76+F77+F78+F80</f>
        <v>314076.77714999998</v>
      </c>
      <c r="G74" s="22">
        <f t="shared" ref="G74:J74" si="25">G75+G76+G77+G78+G80</f>
        <v>547044.05472000001</v>
      </c>
      <c r="H74" s="22">
        <f t="shared" si="25"/>
        <v>302302.60168999998</v>
      </c>
      <c r="I74" s="22">
        <f t="shared" si="25"/>
        <v>106011.50186</v>
      </c>
      <c r="J74" s="22">
        <f t="shared" si="25"/>
        <v>372985.61171999999</v>
      </c>
      <c r="K74" s="3"/>
    </row>
    <row r="75" spans="1:11" ht="24.75" customHeight="1" x14ac:dyDescent="0.3">
      <c r="A75" s="73"/>
      <c r="B75" s="74"/>
      <c r="C75" s="75"/>
      <c r="D75" s="17" t="s">
        <v>1</v>
      </c>
      <c r="E75" s="21">
        <f>SUM(F75:J75)</f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3"/>
    </row>
    <row r="76" spans="1:11" ht="24.75" customHeight="1" x14ac:dyDescent="0.3">
      <c r="A76" s="73"/>
      <c r="B76" s="74"/>
      <c r="C76" s="75"/>
      <c r="D76" s="17" t="s">
        <v>4</v>
      </c>
      <c r="E76" s="21">
        <f>SUM(F76:J76)</f>
        <v>183460.5</v>
      </c>
      <c r="F76" s="21">
        <f t="shared" ref="F76:J77" si="26">F61</f>
        <v>73966.399999999994</v>
      </c>
      <c r="G76" s="21">
        <f t="shared" si="26"/>
        <v>10692.8</v>
      </c>
      <c r="H76" s="21">
        <f t="shared" si="26"/>
        <v>98801.299999999988</v>
      </c>
      <c r="I76" s="21">
        <f t="shared" si="26"/>
        <v>0</v>
      </c>
      <c r="J76" s="21">
        <f t="shared" si="26"/>
        <v>0</v>
      </c>
      <c r="K76" s="3"/>
    </row>
    <row r="77" spans="1:11" ht="24.75" customHeight="1" x14ac:dyDescent="0.3">
      <c r="A77" s="73"/>
      <c r="B77" s="74"/>
      <c r="C77" s="75"/>
      <c r="D77" s="17" t="s">
        <v>2</v>
      </c>
      <c r="E77" s="21">
        <f>SUM(F77:J77)</f>
        <v>329405.47714999999</v>
      </c>
      <c r="F77" s="21">
        <f t="shared" si="26"/>
        <v>118010.37715</v>
      </c>
      <c r="G77" s="21">
        <f t="shared" si="26"/>
        <v>30199.3</v>
      </c>
      <c r="H77" s="21">
        <f t="shared" si="26"/>
        <v>30199.3</v>
      </c>
      <c r="I77" s="21">
        <f t="shared" si="26"/>
        <v>30199.3</v>
      </c>
      <c r="J77" s="21">
        <f t="shared" si="26"/>
        <v>120797.2</v>
      </c>
      <c r="K77" s="3"/>
    </row>
    <row r="78" spans="1:11" ht="48.75" customHeight="1" x14ac:dyDescent="0.3">
      <c r="A78" s="73"/>
      <c r="B78" s="74"/>
      <c r="C78" s="75"/>
      <c r="D78" s="17" t="s">
        <v>18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3"/>
    </row>
    <row r="79" spans="1:11" ht="24.75" customHeight="1" x14ac:dyDescent="0.3">
      <c r="A79" s="73"/>
      <c r="B79" s="74"/>
      <c r="C79" s="75"/>
      <c r="D79" s="17" t="s">
        <v>19</v>
      </c>
      <c r="E79" s="21">
        <f>SUM(F79:J79)</f>
        <v>10005</v>
      </c>
      <c r="F79" s="21">
        <f>F64</f>
        <v>10005</v>
      </c>
      <c r="G79" s="21">
        <v>0</v>
      </c>
      <c r="H79" s="21">
        <v>0</v>
      </c>
      <c r="I79" s="21">
        <v>0</v>
      </c>
      <c r="J79" s="21">
        <v>0</v>
      </c>
      <c r="K79" s="3"/>
    </row>
    <row r="80" spans="1:11" ht="24.75" customHeight="1" x14ac:dyDescent="0.3">
      <c r="A80" s="76"/>
      <c r="B80" s="77"/>
      <c r="C80" s="78"/>
      <c r="D80" s="17" t="s">
        <v>7</v>
      </c>
      <c r="E80" s="21">
        <f>SUM(F80:J80)</f>
        <v>1129554.5699900002</v>
      </c>
      <c r="F80" s="21">
        <f t="shared" ref="F80:J80" si="27">F65</f>
        <v>122100</v>
      </c>
      <c r="G80" s="21">
        <f t="shared" si="27"/>
        <v>506151.95472000004</v>
      </c>
      <c r="H80" s="21">
        <f t="shared" si="27"/>
        <v>173302.00169</v>
      </c>
      <c r="I80" s="21">
        <f t="shared" si="27"/>
        <v>75812.201860000001</v>
      </c>
      <c r="J80" s="21">
        <f t="shared" si="27"/>
        <v>252188.41172</v>
      </c>
      <c r="K80" s="3"/>
    </row>
    <row r="81" spans="1:13" ht="21.75" customHeight="1" x14ac:dyDescent="0.3">
      <c r="A81" s="79" t="s">
        <v>24</v>
      </c>
      <c r="B81" s="80"/>
      <c r="C81" s="81"/>
      <c r="D81" s="19"/>
      <c r="E81" s="12"/>
      <c r="F81" s="14"/>
      <c r="G81" s="14"/>
      <c r="H81" s="14"/>
      <c r="I81" s="14"/>
      <c r="J81" s="14"/>
      <c r="K81" s="3"/>
    </row>
    <row r="82" spans="1:13" ht="21.75" customHeight="1" x14ac:dyDescent="0.3">
      <c r="A82" s="70" t="s">
        <v>44</v>
      </c>
      <c r="B82" s="93"/>
      <c r="C82" s="94"/>
      <c r="D82" s="18" t="s">
        <v>0</v>
      </c>
      <c r="E82" s="10">
        <f>E83+E84+E85+E86+E88</f>
        <v>803870.87213999999</v>
      </c>
      <c r="F82" s="10">
        <f>F83+F84+F85+F86+F88</f>
        <v>119971.33715000001</v>
      </c>
      <c r="G82" s="10">
        <f t="shared" ref="G82:J82" si="28">G83+G84+G85+G86+G88</f>
        <v>288201.11972000002</v>
      </c>
      <c r="H82" s="10">
        <f t="shared" si="28"/>
        <v>162301.30168999999</v>
      </c>
      <c r="I82" s="10">
        <f t="shared" si="28"/>
        <v>62411.501860000004</v>
      </c>
      <c r="J82" s="10">
        <f t="shared" si="28"/>
        <v>170985.61171999999</v>
      </c>
      <c r="K82" s="3"/>
    </row>
    <row r="83" spans="1:13" ht="21.75" customHeight="1" x14ac:dyDescent="0.3">
      <c r="A83" s="95"/>
      <c r="B83" s="96"/>
      <c r="C83" s="97"/>
      <c r="D83" s="17" t="s">
        <v>1</v>
      </c>
      <c r="E83" s="11">
        <f t="shared" ref="E83:E88" si="29">SUM(F83:J83)</f>
        <v>0</v>
      </c>
      <c r="F83" s="13">
        <f>F17+F31</f>
        <v>0</v>
      </c>
      <c r="G83" s="13">
        <f t="shared" ref="G83:J83" si="30">G17+G31</f>
        <v>0</v>
      </c>
      <c r="H83" s="13">
        <f t="shared" si="30"/>
        <v>0</v>
      </c>
      <c r="I83" s="13">
        <f t="shared" si="30"/>
        <v>0</v>
      </c>
      <c r="J83" s="13">
        <f t="shared" si="30"/>
        <v>0</v>
      </c>
      <c r="K83" s="3"/>
    </row>
    <row r="84" spans="1:13" ht="21.75" customHeight="1" x14ac:dyDescent="0.3">
      <c r="A84" s="95"/>
      <c r="B84" s="96"/>
      <c r="C84" s="97"/>
      <c r="D84" s="17" t="s">
        <v>4</v>
      </c>
      <c r="E84" s="11">
        <f t="shared" si="29"/>
        <v>0</v>
      </c>
      <c r="F84" s="13">
        <f t="shared" ref="F84:J84" si="31">F18+F32</f>
        <v>0</v>
      </c>
      <c r="G84" s="13">
        <f t="shared" si="31"/>
        <v>0</v>
      </c>
      <c r="H84" s="13">
        <f t="shared" si="31"/>
        <v>0</v>
      </c>
      <c r="I84" s="13">
        <f t="shared" si="31"/>
        <v>0</v>
      </c>
      <c r="J84" s="13">
        <f t="shared" si="31"/>
        <v>0</v>
      </c>
      <c r="K84" s="3"/>
    </row>
    <row r="85" spans="1:13" ht="21.75" customHeight="1" x14ac:dyDescent="0.3">
      <c r="A85" s="95"/>
      <c r="B85" s="96"/>
      <c r="C85" s="97"/>
      <c r="D85" s="17" t="s">
        <v>2</v>
      </c>
      <c r="E85" s="11">
        <f t="shared" si="29"/>
        <v>245266.43715000001</v>
      </c>
      <c r="F85" s="13">
        <f t="shared" ref="F85:J85" si="32">F19+F33</f>
        <v>33871.337149999999</v>
      </c>
      <c r="G85" s="13">
        <f t="shared" si="32"/>
        <v>30199.3</v>
      </c>
      <c r="H85" s="13">
        <f t="shared" si="32"/>
        <v>30199.3</v>
      </c>
      <c r="I85" s="13">
        <f t="shared" si="32"/>
        <v>30199.3</v>
      </c>
      <c r="J85" s="13">
        <f t="shared" si="32"/>
        <v>120797.2</v>
      </c>
      <c r="K85" s="3"/>
    </row>
    <row r="86" spans="1:13" ht="48" customHeight="1" x14ac:dyDescent="0.3">
      <c r="A86" s="95"/>
      <c r="B86" s="96"/>
      <c r="C86" s="97"/>
      <c r="D86" s="17" t="s">
        <v>18</v>
      </c>
      <c r="E86" s="11">
        <f t="shared" si="29"/>
        <v>0</v>
      </c>
      <c r="F86" s="13">
        <f t="shared" ref="F86:J86" si="33">F20+F34</f>
        <v>0</v>
      </c>
      <c r="G86" s="13">
        <f t="shared" si="33"/>
        <v>0</v>
      </c>
      <c r="H86" s="13">
        <f t="shared" si="33"/>
        <v>0</v>
      </c>
      <c r="I86" s="13">
        <f t="shared" si="33"/>
        <v>0</v>
      </c>
      <c r="J86" s="13">
        <f t="shared" si="33"/>
        <v>0</v>
      </c>
      <c r="K86" s="3"/>
    </row>
    <row r="87" spans="1:13" ht="21.75" customHeight="1" x14ac:dyDescent="0.3">
      <c r="A87" s="95"/>
      <c r="B87" s="96"/>
      <c r="C87" s="97"/>
      <c r="D87" s="17" t="s">
        <v>19</v>
      </c>
      <c r="E87" s="11">
        <f t="shared" si="29"/>
        <v>0</v>
      </c>
      <c r="F87" s="13">
        <f t="shared" ref="F87:J87" si="34">F21+F35</f>
        <v>0</v>
      </c>
      <c r="G87" s="13">
        <f t="shared" si="34"/>
        <v>0</v>
      </c>
      <c r="H87" s="13">
        <f t="shared" si="34"/>
        <v>0</v>
      </c>
      <c r="I87" s="13">
        <f t="shared" si="34"/>
        <v>0</v>
      </c>
      <c r="J87" s="13">
        <f t="shared" si="34"/>
        <v>0</v>
      </c>
      <c r="K87" s="3"/>
      <c r="L87" s="3"/>
      <c r="M87" s="32"/>
    </row>
    <row r="88" spans="1:13" ht="21.75" customHeight="1" x14ac:dyDescent="0.3">
      <c r="A88" s="98"/>
      <c r="B88" s="99"/>
      <c r="C88" s="100"/>
      <c r="D88" s="17" t="s">
        <v>7</v>
      </c>
      <c r="E88" s="11">
        <f t="shared" si="29"/>
        <v>558604.43498999998</v>
      </c>
      <c r="F88" s="13">
        <f t="shared" ref="F88:J88" si="35">F22+F36</f>
        <v>86100</v>
      </c>
      <c r="G88" s="13">
        <f t="shared" si="35"/>
        <v>258001.81972</v>
      </c>
      <c r="H88" s="13">
        <f t="shared" si="35"/>
        <v>132102.00169</v>
      </c>
      <c r="I88" s="13">
        <f t="shared" si="35"/>
        <v>32212.201860000001</v>
      </c>
      <c r="J88" s="13">
        <f t="shared" si="35"/>
        <v>50188.411720000004</v>
      </c>
      <c r="K88" s="3"/>
    </row>
    <row r="89" spans="1:13" x14ac:dyDescent="0.3">
      <c r="A89" s="61" t="s">
        <v>38</v>
      </c>
      <c r="B89" s="62"/>
      <c r="C89" s="63"/>
      <c r="D89" s="18" t="s">
        <v>3</v>
      </c>
      <c r="E89" s="10">
        <f>E90+E91+E92+E93+E95</f>
        <v>838549.67500000005</v>
      </c>
      <c r="F89" s="15">
        <f>F90+F91+F92+F93+F95</f>
        <v>194105.44</v>
      </c>
      <c r="G89" s="15">
        <f t="shared" ref="G89:J89" si="36">G90+G91+G92+G93+G95</f>
        <v>258842.935</v>
      </c>
      <c r="H89" s="15">
        <f t="shared" si="36"/>
        <v>140001.29999999999</v>
      </c>
      <c r="I89" s="15">
        <f t="shared" si="36"/>
        <v>43600</v>
      </c>
      <c r="J89" s="15">
        <f t="shared" si="36"/>
        <v>202000</v>
      </c>
    </row>
    <row r="90" spans="1:13" x14ac:dyDescent="0.3">
      <c r="A90" s="64"/>
      <c r="B90" s="65"/>
      <c r="C90" s="66"/>
      <c r="D90" s="17" t="s">
        <v>1</v>
      </c>
      <c r="E90" s="10">
        <f t="shared" ref="E90:E95" si="37">SUM(F90:J90)</f>
        <v>0</v>
      </c>
      <c r="F90" s="16">
        <f>F10+F24</f>
        <v>0</v>
      </c>
      <c r="G90" s="16">
        <f t="shared" ref="G90:J90" si="38">G10+G24</f>
        <v>0</v>
      </c>
      <c r="H90" s="16">
        <f t="shared" si="38"/>
        <v>0</v>
      </c>
      <c r="I90" s="16">
        <f t="shared" si="38"/>
        <v>0</v>
      </c>
      <c r="J90" s="16">
        <f t="shared" si="38"/>
        <v>0</v>
      </c>
    </row>
    <row r="91" spans="1:13" x14ac:dyDescent="0.3">
      <c r="A91" s="64"/>
      <c r="B91" s="65"/>
      <c r="C91" s="66"/>
      <c r="D91" s="17" t="s">
        <v>4</v>
      </c>
      <c r="E91" s="11">
        <f t="shared" si="37"/>
        <v>183460.5</v>
      </c>
      <c r="F91" s="16">
        <f t="shared" ref="F91:J91" si="39">F11+F25</f>
        <v>73966.399999999994</v>
      </c>
      <c r="G91" s="16">
        <f t="shared" si="39"/>
        <v>10692.8</v>
      </c>
      <c r="H91" s="16">
        <f t="shared" si="39"/>
        <v>98801.299999999988</v>
      </c>
      <c r="I91" s="16">
        <f t="shared" si="39"/>
        <v>0</v>
      </c>
      <c r="J91" s="16">
        <f t="shared" si="39"/>
        <v>0</v>
      </c>
    </row>
    <row r="92" spans="1:13" x14ac:dyDescent="0.3">
      <c r="A92" s="64"/>
      <c r="B92" s="65"/>
      <c r="C92" s="66"/>
      <c r="D92" s="17" t="s">
        <v>2</v>
      </c>
      <c r="E92" s="11">
        <f t="shared" si="37"/>
        <v>84139.04</v>
      </c>
      <c r="F92" s="16">
        <f t="shared" ref="F92:J92" si="40">F12+F26</f>
        <v>84139.04</v>
      </c>
      <c r="G92" s="16">
        <f t="shared" si="40"/>
        <v>0</v>
      </c>
      <c r="H92" s="16">
        <f t="shared" si="40"/>
        <v>0</v>
      </c>
      <c r="I92" s="16">
        <f t="shared" si="40"/>
        <v>0</v>
      </c>
      <c r="J92" s="16">
        <f t="shared" si="40"/>
        <v>0</v>
      </c>
    </row>
    <row r="93" spans="1:13" ht="37.5" x14ac:dyDescent="0.3">
      <c r="A93" s="64"/>
      <c r="B93" s="65"/>
      <c r="C93" s="66"/>
      <c r="D93" s="17" t="s">
        <v>18</v>
      </c>
      <c r="E93" s="11">
        <f t="shared" si="37"/>
        <v>0</v>
      </c>
      <c r="F93" s="16">
        <f t="shared" ref="F93:J93" si="41">F13+F27</f>
        <v>0</v>
      </c>
      <c r="G93" s="16">
        <f t="shared" si="41"/>
        <v>0</v>
      </c>
      <c r="H93" s="16">
        <f t="shared" si="41"/>
        <v>0</v>
      </c>
      <c r="I93" s="16">
        <f t="shared" si="41"/>
        <v>0</v>
      </c>
      <c r="J93" s="16">
        <f t="shared" si="41"/>
        <v>0</v>
      </c>
      <c r="L93" s="32"/>
    </row>
    <row r="94" spans="1:13" x14ac:dyDescent="0.3">
      <c r="A94" s="64"/>
      <c r="B94" s="65"/>
      <c r="C94" s="66"/>
      <c r="D94" s="17" t="s">
        <v>19</v>
      </c>
      <c r="E94" s="11">
        <f t="shared" si="37"/>
        <v>119499.24999999999</v>
      </c>
      <c r="F94" s="16">
        <f t="shared" ref="F94:J94" si="42">F14+F28</f>
        <v>10005</v>
      </c>
      <c r="G94" s="16">
        <f t="shared" si="42"/>
        <v>10692.95</v>
      </c>
      <c r="H94" s="16">
        <f t="shared" si="42"/>
        <v>98801.299999999988</v>
      </c>
      <c r="I94" s="16">
        <f t="shared" si="42"/>
        <v>0</v>
      </c>
      <c r="J94" s="16">
        <f t="shared" si="42"/>
        <v>0</v>
      </c>
    </row>
    <row r="95" spans="1:13" x14ac:dyDescent="0.3">
      <c r="A95" s="67"/>
      <c r="B95" s="68"/>
      <c r="C95" s="69"/>
      <c r="D95" s="17" t="s">
        <v>7</v>
      </c>
      <c r="E95" s="11">
        <f t="shared" si="37"/>
        <v>570950.13500000001</v>
      </c>
      <c r="F95" s="16">
        <f t="shared" ref="F95:J95" si="43">F15+F29</f>
        <v>36000</v>
      </c>
      <c r="G95" s="16">
        <f t="shared" si="43"/>
        <v>248150.13500000001</v>
      </c>
      <c r="H95" s="16">
        <f t="shared" si="43"/>
        <v>41200</v>
      </c>
      <c r="I95" s="16">
        <f t="shared" si="43"/>
        <v>43600</v>
      </c>
      <c r="J95" s="16">
        <f t="shared" si="43"/>
        <v>202000</v>
      </c>
    </row>
    <row r="96" spans="1:13" x14ac:dyDescent="0.3">
      <c r="F96" s="33"/>
    </row>
    <row r="97" spans="1:10" ht="141" customHeight="1" x14ac:dyDescent="0.3">
      <c r="A97" s="89" t="s">
        <v>45</v>
      </c>
      <c r="B97" s="90"/>
      <c r="C97" s="90"/>
      <c r="D97" s="90"/>
      <c r="E97" s="90"/>
      <c r="F97" s="90"/>
      <c r="G97" s="90"/>
      <c r="H97" s="90"/>
      <c r="I97" s="90"/>
      <c r="J97" s="90"/>
    </row>
    <row r="98" spans="1:10" ht="41.25" customHeight="1" x14ac:dyDescent="0.3">
      <c r="B98" s="60"/>
      <c r="C98" s="60"/>
      <c r="D98" s="60"/>
      <c r="E98" s="60"/>
      <c r="F98" s="60"/>
      <c r="G98" s="60"/>
      <c r="H98" s="60"/>
      <c r="I98" s="60"/>
      <c r="J98" s="60"/>
    </row>
    <row r="99" spans="1:10" x14ac:dyDescent="0.3">
      <c r="E99" s="3"/>
      <c r="F99" s="3"/>
      <c r="G99" s="3"/>
      <c r="H99" s="3"/>
      <c r="I99" s="3"/>
      <c r="J99" s="3"/>
    </row>
    <row r="100" spans="1:10" x14ac:dyDescent="0.3">
      <c r="E100" s="3"/>
      <c r="F100" s="3"/>
      <c r="G100" s="3"/>
      <c r="H100" s="3"/>
      <c r="I100" s="3"/>
      <c r="J100" s="3"/>
    </row>
    <row r="101" spans="1:10" x14ac:dyDescent="0.3">
      <c r="E101" s="3"/>
    </row>
    <row r="102" spans="1:10" x14ac:dyDescent="0.3">
      <c r="E102" s="3"/>
      <c r="F102" s="3"/>
      <c r="G102" s="3"/>
      <c r="H102" s="3"/>
      <c r="I102" s="3"/>
      <c r="J102" s="3"/>
    </row>
    <row r="103" spans="1:10" x14ac:dyDescent="0.3">
      <c r="E103" s="3"/>
    </row>
    <row r="104" spans="1:10" x14ac:dyDescent="0.3">
      <c r="E104" s="3"/>
      <c r="F104" s="3"/>
      <c r="G104" s="3"/>
      <c r="H104" s="3"/>
      <c r="I104" s="3"/>
      <c r="J104" s="3"/>
    </row>
    <row r="105" spans="1:10" x14ac:dyDescent="0.3">
      <c r="E105" s="3"/>
    </row>
    <row r="106" spans="1:10" x14ac:dyDescent="0.3">
      <c r="E106" s="3"/>
      <c r="F106" s="3"/>
      <c r="G106" s="3"/>
      <c r="H106" s="3"/>
      <c r="I106" s="3"/>
      <c r="J106" s="3"/>
    </row>
  </sheetData>
  <customSheetViews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3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4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7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8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9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38">
    <mergeCell ref="A30:A36"/>
    <mergeCell ref="B30:B36"/>
    <mergeCell ref="C30:C36"/>
    <mergeCell ref="A97:J97"/>
    <mergeCell ref="A66:C66"/>
    <mergeCell ref="A51:C51"/>
    <mergeCell ref="A52:C58"/>
    <mergeCell ref="A59:C65"/>
    <mergeCell ref="A82:C88"/>
    <mergeCell ref="B98:J98"/>
    <mergeCell ref="A9:A15"/>
    <mergeCell ref="B9:B15"/>
    <mergeCell ref="C9:C15"/>
    <mergeCell ref="A89:C95"/>
    <mergeCell ref="A16:A22"/>
    <mergeCell ref="B16:B22"/>
    <mergeCell ref="A44:C50"/>
    <mergeCell ref="A67:C73"/>
    <mergeCell ref="A74:C80"/>
    <mergeCell ref="A81:C81"/>
    <mergeCell ref="B23:B29"/>
    <mergeCell ref="C23:C29"/>
    <mergeCell ref="C37:C43"/>
    <mergeCell ref="B37:B43"/>
    <mergeCell ref="A37:A43"/>
    <mergeCell ref="F1:G1"/>
    <mergeCell ref="F5:J5"/>
    <mergeCell ref="A2:J2"/>
    <mergeCell ref="E4:J4"/>
    <mergeCell ref="E3:J3"/>
    <mergeCell ref="A3:A6"/>
    <mergeCell ref="B3:B6"/>
    <mergeCell ref="C3:C6"/>
    <mergeCell ref="C16:C22"/>
    <mergeCell ref="A23:A29"/>
    <mergeCell ref="D3:D6"/>
    <mergeCell ref="A8:J8"/>
    <mergeCell ref="E5:E6"/>
  </mergeCells>
  <pageMargins left="0.23622047244094491" right="0.23622047244094491" top="0.74803149606299213" bottom="0.74803149606299213" header="0.31496062992125984" footer="0.31496062992125984"/>
  <pageSetup paperSize="9" scale="53" fitToHeight="0" orientation="landscape" r:id="rId12"/>
  <rowBreaks count="4" manualBreakCount="4">
    <brk id="22" max="9" man="1"/>
    <brk id="43" max="9" man="1"/>
    <brk id="80" max="9" man="1"/>
    <brk id="98" max="11" man="1"/>
  </rowBreaks>
  <legacy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Лукашева Лариса Александровна</dc:creator>
  <cp:lastModifiedBy>Рахматулина Эльвира Искандаровна</cp:lastModifiedBy>
  <cp:lastPrinted>2023-05-04T04:28:38Z</cp:lastPrinted>
  <dcterms:created xsi:type="dcterms:W3CDTF">2006-09-16T00:00:00Z</dcterms:created>
  <dcterms:modified xsi:type="dcterms:W3CDTF">2023-07-05T12:23:41Z</dcterms:modified>
</cp:coreProperties>
</file>