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 в МП май 2023\"/>
    </mc:Choice>
  </mc:AlternateContent>
  <xr:revisionPtr revIDLastSave="0" documentId="13_ncr:1_{EB2BC09E-488B-45BA-B034-904A56FDB7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" l="1"/>
  <c r="F17" i="1"/>
  <c r="F25" i="1"/>
  <c r="F18" i="1" l="1"/>
  <c r="F67" i="1"/>
  <c r="F70" i="1" l="1"/>
  <c r="I66" i="1" l="1"/>
  <c r="H66" i="1"/>
  <c r="G66" i="1"/>
  <c r="H73" i="1"/>
  <c r="I73" i="1" s="1"/>
  <c r="G73" i="1"/>
  <c r="F73" i="1"/>
  <c r="H10" i="1" l="1"/>
  <c r="G10" i="1"/>
  <c r="F10" i="1"/>
  <c r="G79" i="1" l="1"/>
  <c r="H79" i="1"/>
  <c r="I79" i="1"/>
  <c r="J79" i="1"/>
  <c r="F79" i="1"/>
  <c r="F63" i="1"/>
  <c r="J66" i="1"/>
  <c r="J73" i="1"/>
  <c r="I59" i="1"/>
  <c r="J59" i="1" l="1"/>
  <c r="J31" i="1"/>
  <c r="J24" i="1"/>
  <c r="J10" i="1"/>
  <c r="J45" i="1"/>
  <c r="J17" i="1"/>
  <c r="H129" i="1"/>
  <c r="I129" i="1"/>
  <c r="J56" i="1"/>
  <c r="J129" i="1" s="1"/>
  <c r="G56" i="1"/>
  <c r="G129" i="1" s="1"/>
  <c r="F56" i="1"/>
  <c r="F84" i="1" s="1"/>
  <c r="F64" i="1"/>
  <c r="F129" i="1" l="1"/>
  <c r="F122" i="1"/>
  <c r="H70" i="1"/>
  <c r="H63" i="1" s="1"/>
  <c r="G70" i="1"/>
  <c r="G63" i="1" s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4" i="1" l="1"/>
  <c r="H84" i="1"/>
  <c r="F57" i="1"/>
  <c r="I70" i="1"/>
  <c r="I64" i="1" s="1"/>
  <c r="G80" i="1"/>
  <c r="G78" i="1" s="1"/>
  <c r="G64" i="1"/>
  <c r="H64" i="1"/>
  <c r="H122" i="1"/>
  <c r="I63" i="1"/>
  <c r="I84" i="1" s="1"/>
  <c r="I80" i="1"/>
  <c r="I95" i="1" s="1"/>
  <c r="I110" i="1" s="1"/>
  <c r="G122" i="1"/>
  <c r="J70" i="1"/>
  <c r="J63" i="1" s="1"/>
  <c r="I123" i="1"/>
  <c r="I21" i="1"/>
  <c r="I15" i="1" s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F78" i="1" s="1"/>
  <c r="E52" i="1"/>
  <c r="J81" i="1"/>
  <c r="E81" i="1" s="1"/>
  <c r="E60" i="1"/>
  <c r="J8" i="1"/>
  <c r="E8" i="1" s="1"/>
  <c r="E67" i="1"/>
  <c r="E25" i="1"/>
  <c r="E66" i="1"/>
  <c r="H80" i="1"/>
  <c r="J57" i="1" l="1"/>
  <c r="J64" i="1"/>
  <c r="I57" i="1"/>
  <c r="E64" i="1"/>
  <c r="H57" i="1"/>
  <c r="E70" i="1"/>
  <c r="I122" i="1"/>
  <c r="I116" i="1" s="1"/>
  <c r="J21" i="1"/>
  <c r="J84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<sst xmlns="http://schemas.openxmlformats.org/spreadsheetml/2006/main" count="293" uniqueCount="142">
  <si>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</si>
  <si>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</si>
  <si>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</si>
  <si>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</si>
  <si>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</si>
  <si>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</si>
  <si>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</si>
  <si>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</si>
  <si>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</si>
  <si>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</si>
  <si>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</si>
  <si>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</si>
  <si>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</si>
  <si>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</si>
  <si>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</si>
  <si>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</si>
  <si>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</si>
  <si>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</si>
  <si>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</si>
  <si>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</si>
  <si>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</si>
  <si>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</si>
  <si>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</si>
  <si>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</si>
  <si>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</si>
  <si>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</si>
  <si>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</si>
  <si>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</si>
  <si>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</si>
  <si>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</si>
  <si>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</si>
  <si>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</si>
  <si>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</si>
  <si>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</si>
  <si>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</si>
  <si>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</si>
  <si>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</si>
  <si>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</si>
  <si>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</si>
  <si>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</si>
  <si>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</si>
  <si>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</si>
  <si>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</si>
  <si>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</si>
  <si>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</si>
  <si>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</si>
  <si>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</si>
  <si>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</si>
  <si>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</si>
  <si>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</si>
  <si>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</si>
  <si>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</si>
  <si>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</si>
  <si>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</si>
  <si>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</si>
  <si>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</si>
  <si>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</si>
  <si>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</si>
  <si>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</si>
  <si>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</si>
  <si>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</si>
  <si>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</si>
  <si>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</si>
  <si>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</si>
  <si>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</si>
  <si>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</si>
  <si>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</si>
  <si>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</si>
  <si>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</si>
  <si>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</si>
  <si>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</si>
  <si>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</si>
  <si>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</si>
  <si>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</si>
  <si>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</si>
  <si>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</si>
  <si>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</si>
  <si>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</si>
  <si>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</si>
  <si>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</si>
  <si>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</si>
  <si>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</si>
  <si>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</si>
  <si>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</si>
  <si>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</si>
  <si>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</si>
  <si>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</si>
  <si>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</si>
  <si>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</si>
  <si>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</si>
  <si>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</si>
  <si>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</si>
  <si>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</si>
  <si>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</si>
  <si>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</si>
  <si>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</si>
  <si>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</si>
  <si>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</si>
  <si>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</si>
  <si>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</si>
  <si>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</si>
  <si>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</si>
  <si>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</si>
  <si>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</si>
  <si>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</si>
  <si>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</si>
  <si>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</si>
  <si>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</si>
  <si>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</si>
  <si>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</si>
  <si>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</si>
  <si>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</si>
  <si>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</si>
  <si>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</si>
  <si>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</si>
  <si>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</si>
  <si>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</si>
  <si>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</si>
  <si>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</si>
  <si>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</si>
  <si>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</si>
  <si>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</si>
  <si>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</si>
  <si>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</si>
  <si>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</si>
  <si>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</si>
  <si>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</si>
  <si>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</si>
  <si>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</si>
  <si>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</si>
  <si>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</si>
  <si>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</si>
  <si>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</si>
  <si>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</si>
  <si>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</si>
  <si>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поддержку и развитие растениеводства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</si>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</sst>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/>
    <xf numFmtId="169" fontId="2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70" fontId="2" fillId="0" borderId="0" xfId="0" applyNumberFormat="1" applyFont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6" fontId="4" fillId="0" borderId="2" xfId="2" applyNumberFormat="1" applyFont="1" applyBorder="1" applyAlignment="1">
      <alignment horizontal="center" vertical="center" wrapText="1"/>
    </xf>
    <xf numFmtId="166" fontId="4" fillId="0" borderId="3" xfId="2" applyNumberFormat="1" applyFont="1" applyBorder="1" applyAlignment="1">
      <alignment horizontal="center" vertical="center" wrapText="1"/>
    </xf>
    <xf numFmtId="166" fontId="4" fillId="0" borderId="4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66" fontId="4" fillId="0" borderId="1" xfId="2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0" borderId="1" xfId="2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8" fontId="2" fillId="2" borderId="1" xfId="0" applyNumberFormat="1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topLeftCell="A70" zoomScale="120" zoomScaleNormal="120" workbookViewId="0">
      <selection activeCell="F80" sqref="F80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 t="s">
        <v>136</v>
      </c>
    </row>
    <row r="2" spans="1:10" x14ac:dyDescent="0.2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</row>
    <row r="4" spans="1:10" x14ac:dyDescent="0.2">
      <c r="A4" s="70" t="s">
        <v>1</v>
      </c>
      <c r="B4" s="70" t="s">
        <v>2</v>
      </c>
      <c r="C4" s="70" t="s">
        <v>3</v>
      </c>
      <c r="D4" s="70" t="s">
        <v>4</v>
      </c>
      <c r="E4" s="71" t="s">
        <v>7</v>
      </c>
      <c r="F4" s="71"/>
      <c r="G4" s="71"/>
      <c r="H4" s="71"/>
      <c r="I4" s="71"/>
      <c r="J4" s="71"/>
    </row>
    <row r="5" spans="1:10" x14ac:dyDescent="0.2">
      <c r="A5" s="70"/>
      <c r="B5" s="70"/>
      <c r="C5" s="70"/>
      <c r="D5" s="70"/>
      <c r="E5" s="71" t="s">
        <v>5</v>
      </c>
      <c r="F5" s="71" t="s">
        <v>6</v>
      </c>
      <c r="G5" s="71"/>
      <c r="H5" s="71"/>
      <c r="I5" s="71"/>
      <c r="J5" s="71"/>
    </row>
    <row r="6" spans="1:10" s="4" customFormat="1" ht="28.15" customHeight="1" x14ac:dyDescent="0.25">
      <c r="A6" s="70"/>
      <c r="B6" s="70"/>
      <c r="C6" s="70"/>
      <c r="D6" s="70"/>
      <c r="E6" s="71"/>
      <c r="F6" s="66">
        <v>2023</v>
      </c>
      <c r="G6" s="66">
        <v>2024</v>
      </c>
      <c r="H6" s="66">
        <v>2025</v>
      </c>
      <c r="I6" s="66">
        <v>2026</v>
      </c>
      <c r="J6" s="66" t="s">
        <v>110</v>
      </c>
    </row>
    <row r="7" spans="1:10" s="65" customFormat="1" ht="15" customHeight="1" x14ac:dyDescent="0.2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</row>
    <row r="8" spans="1:10" ht="18" customHeight="1" x14ac:dyDescent="0.2">
      <c r="A8" s="73" t="s">
        <v>50</v>
      </c>
      <c r="B8" s="72" t="s">
        <v>121</v>
      </c>
      <c r="C8" s="68" t="s">
        <v>30</v>
      </c>
      <c r="D8" s="8" t="s">
        <v>5</v>
      </c>
      <c r="E8" s="6">
        <f>SUM(F8:J8)</f>
        <v>6015</v>
      </c>
      <c r="F8" s="6">
        <f>F9+F10+F11+F12+F14</f>
        <v>775.2</v>
      </c>
      <c r="G8" s="6">
        <f t="shared" ref="G8:J8" si="0">G9+G10+G11+G12+G14</f>
        <v>786.6</v>
      </c>
      <c r="H8" s="6">
        <f t="shared" si="0"/>
        <v>742.2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73"/>
      <c r="B9" s="72"/>
      <c r="C9" s="68"/>
      <c r="D9" s="5" t="s">
        <v>8</v>
      </c>
      <c r="E9" s="6">
        <f t="shared" ref="E9:E14" si="2">SUM(F9:J9)</f>
        <v>0</v>
      </c>
      <c r="F9" s="2">
        <v>0</v>
      </c>
      <c r="G9" s="2">
        <v>0</v>
      </c>
      <c r="H9" s="2">
        <v>0</v>
      </c>
      <c r="I9" s="2"/>
      <c r="J9" s="2"/>
    </row>
    <row r="10" spans="1:10" ht="22.5" customHeight="1" x14ac:dyDescent="0.2">
      <c r="A10" s="73"/>
      <c r="B10" s="72"/>
      <c r="C10" s="68"/>
      <c r="D10" s="5" t="s">
        <v>9</v>
      </c>
      <c r="E10" s="6">
        <f t="shared" si="2"/>
        <v>6015</v>
      </c>
      <c r="F10" s="12">
        <f>775.2</f>
        <v>775.2</v>
      </c>
      <c r="G10" s="12">
        <f>786.6</f>
        <v>786.6</v>
      </c>
      <c r="H10" s="12">
        <f>742.2</f>
        <v>742.2</v>
      </c>
      <c r="I10" s="12">
        <v>742.2</v>
      </c>
      <c r="J10" s="12">
        <f>I10*4</f>
        <v>2968.8</v>
      </c>
    </row>
    <row r="11" spans="1:10" ht="21" customHeight="1" x14ac:dyDescent="0.2">
      <c r="A11" s="73"/>
      <c r="B11" s="72"/>
      <c r="C11" s="68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73"/>
      <c r="B12" s="72"/>
      <c r="C12" s="68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73"/>
      <c r="B13" s="72"/>
      <c r="C13" s="68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73"/>
      <c r="B14" s="72"/>
      <c r="C14" s="68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73" t="s">
        <v>51</v>
      </c>
      <c r="B15" s="89" t="s">
        <v>128</v>
      </c>
      <c r="C15" s="68" t="s">
        <v>30</v>
      </c>
      <c r="D15" s="8" t="s">
        <v>5</v>
      </c>
      <c r="E15" s="6">
        <f>SUM(F15:J15)</f>
        <v>1261066.5959999999</v>
      </c>
      <c r="F15" s="6">
        <f>F16+F17+F18+F19+F21</f>
        <v>112474.7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73"/>
      <c r="B16" s="89"/>
      <c r="C16" s="68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73"/>
      <c r="B17" s="89"/>
      <c r="C17" s="68"/>
      <c r="D17" s="5" t="s">
        <v>9</v>
      </c>
      <c r="E17" s="6">
        <f t="shared" si="5"/>
        <v>873423.89999999991</v>
      </c>
      <c r="F17" s="120">
        <f>107194.2+30.5</f>
        <v>107224.7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73"/>
      <c r="B18" s="89"/>
      <c r="C18" s="68"/>
      <c r="D18" s="5" t="s">
        <v>10</v>
      </c>
      <c r="E18" s="6">
        <f t="shared" si="5"/>
        <v>40250</v>
      </c>
      <c r="F18" s="14">
        <f>25218.68803-19968.68803</f>
        <v>5250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73"/>
      <c r="B19" s="89"/>
      <c r="C19" s="68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73"/>
      <c r="B20" s="89"/>
      <c r="C20" s="68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73"/>
      <c r="B21" s="89"/>
      <c r="C21" s="68"/>
      <c r="D21" s="5" t="s">
        <v>13</v>
      </c>
      <c r="E21" s="6">
        <f t="shared" si="5"/>
        <v>347392.696</v>
      </c>
      <c r="F21" s="2">
        <v>0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73" t="s">
        <v>52</v>
      </c>
      <c r="B22" s="90" t="s">
        <v>122</v>
      </c>
      <c r="C22" s="68" t="s">
        <v>30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73"/>
      <c r="B23" s="90"/>
      <c r="C23" s="68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73"/>
      <c r="B24" s="90"/>
      <c r="C24" s="68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73"/>
      <c r="B25" s="90"/>
      <c r="C25" s="68"/>
      <c r="D25" s="5" t="s">
        <v>10</v>
      </c>
      <c r="E25" s="6">
        <f t="shared" si="8"/>
        <v>6000</v>
      </c>
      <c r="F25" s="12">
        <f>500+250</f>
        <v>750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73"/>
      <c r="B26" s="90"/>
      <c r="C26" s="68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73"/>
      <c r="B27" s="90"/>
      <c r="C27" s="68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73"/>
      <c r="B28" s="90"/>
      <c r="C28" s="68"/>
      <c r="D28" s="5" t="s">
        <v>13</v>
      </c>
      <c r="E28" s="6">
        <f t="shared" si="8"/>
        <v>0</v>
      </c>
      <c r="F28" s="2">
        <v>0</v>
      </c>
      <c r="G28" s="2"/>
      <c r="H28" s="2"/>
      <c r="I28" s="2"/>
      <c r="J28" s="2"/>
    </row>
    <row r="29" spans="1:10" ht="18" customHeight="1" x14ac:dyDescent="0.2">
      <c r="A29" s="73" t="s">
        <v>53</v>
      </c>
      <c r="B29" s="90" t="s">
        <v>123</v>
      </c>
      <c r="C29" s="68" t="s">
        <v>30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73"/>
      <c r="B30" s="90"/>
      <c r="C30" s="68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73"/>
      <c r="B31" s="90"/>
      <c r="C31" s="68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73"/>
      <c r="B32" s="90"/>
      <c r="C32" s="68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73"/>
      <c r="B33" s="90"/>
      <c r="C33" s="68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73"/>
      <c r="B34" s="90"/>
      <c r="C34" s="68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73"/>
      <c r="B35" s="90"/>
      <c r="C35" s="68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73" t="s">
        <v>54</v>
      </c>
      <c r="B36" s="79" t="s">
        <v>124</v>
      </c>
      <c r="C36" s="74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73"/>
      <c r="B37" s="80"/>
      <c r="C37" s="75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73"/>
      <c r="B38" s="80"/>
      <c r="C38" s="75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73"/>
      <c r="B39" s="80"/>
      <c r="C39" s="75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73"/>
      <c r="B40" s="80"/>
      <c r="C40" s="75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73"/>
      <c r="B41" s="80"/>
      <c r="C41" s="75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73"/>
      <c r="B42" s="80"/>
      <c r="C42" s="76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73" t="s">
        <v>55</v>
      </c>
      <c r="B43" s="79" t="s">
        <v>125</v>
      </c>
      <c r="C43" s="74" t="s">
        <v>30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73"/>
      <c r="B44" s="80"/>
      <c r="C44" s="75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73"/>
      <c r="B45" s="80"/>
      <c r="C45" s="75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73"/>
      <c r="B46" s="80"/>
      <c r="C46" s="75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73"/>
      <c r="B47" s="80"/>
      <c r="C47" s="75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73"/>
      <c r="B48" s="80"/>
      <c r="C48" s="75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73"/>
      <c r="B49" s="80"/>
      <c r="C49" s="76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73" t="s">
        <v>56</v>
      </c>
      <c r="B50" s="79" t="s">
        <v>126</v>
      </c>
      <c r="C50" s="74" t="s">
        <v>31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73"/>
      <c r="B51" s="80"/>
      <c r="C51" s="75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73"/>
      <c r="B52" s="80"/>
      <c r="C52" s="75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73"/>
      <c r="B53" s="80"/>
      <c r="C53" s="75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73"/>
      <c r="B54" s="80"/>
      <c r="C54" s="75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73"/>
      <c r="B55" s="80"/>
      <c r="C55" s="75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73"/>
      <c r="B56" s="80"/>
      <c r="C56" s="76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73" t="s">
        <v>57</v>
      </c>
      <c r="B57" s="72" t="s">
        <v>127</v>
      </c>
      <c r="C57" s="68" t="s">
        <v>111</v>
      </c>
      <c r="D57" s="8" t="s">
        <v>5</v>
      </c>
      <c r="E57" s="6">
        <f>SUM(F57:J57)</f>
        <v>197007.78999999998</v>
      </c>
      <c r="F57" s="19">
        <f>F59+F60+F63</f>
        <v>26843.412000000004</v>
      </c>
      <c r="G57" s="19">
        <f t="shared" ref="G57:J57" si="21">G59+G60+G63</f>
        <v>24586.654000000002</v>
      </c>
      <c r="H57" s="19">
        <f t="shared" si="21"/>
        <v>24262.953999999998</v>
      </c>
      <c r="I57" s="19">
        <f t="shared" si="21"/>
        <v>24262.953999999998</v>
      </c>
      <c r="J57" s="19">
        <f t="shared" si="21"/>
        <v>97051.815999999992</v>
      </c>
    </row>
    <row r="58" spans="1:11" x14ac:dyDescent="0.2">
      <c r="A58" s="73"/>
      <c r="B58" s="72"/>
      <c r="C58" s="68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73"/>
      <c r="B59" s="72"/>
      <c r="C59" s="68"/>
      <c r="D59" s="5" t="s">
        <v>9</v>
      </c>
      <c r="E59" s="6">
        <f t="shared" si="22"/>
        <v>7923.4</v>
      </c>
      <c r="F59" s="121">
        <f>F66+F73</f>
        <v>1823.9999999999998</v>
      </c>
      <c r="G59" s="21">
        <f t="shared" ref="G59:I59" si="23">G66+G73</f>
        <v>1148.8000000000002</v>
      </c>
      <c r="H59" s="21">
        <f t="shared" si="23"/>
        <v>825.1</v>
      </c>
      <c r="I59" s="21">
        <f t="shared" si="23"/>
        <v>825.1</v>
      </c>
      <c r="J59" s="21">
        <f>J66+J73</f>
        <v>3300.4</v>
      </c>
    </row>
    <row r="60" spans="1:11" x14ac:dyDescent="0.2">
      <c r="A60" s="73"/>
      <c r="B60" s="72"/>
      <c r="C60" s="68"/>
      <c r="D60" s="5" t="s">
        <v>10</v>
      </c>
      <c r="E60" s="6">
        <f t="shared" si="22"/>
        <v>129307.67702999999</v>
      </c>
      <c r="F60" s="21">
        <f>F67</f>
        <v>19975.535030000003</v>
      </c>
      <c r="G60" s="21">
        <f>G67</f>
        <v>16327.575999999999</v>
      </c>
      <c r="H60" s="21">
        <f>H67</f>
        <v>15500.761</v>
      </c>
      <c r="I60" s="21">
        <f t="shared" ref="I60" si="24">I67</f>
        <v>15500.761</v>
      </c>
      <c r="J60" s="21">
        <f t="shared" ref="J60" si="25">J67</f>
        <v>62003.044000000002</v>
      </c>
    </row>
    <row r="61" spans="1:11" ht="24" x14ac:dyDescent="0.2">
      <c r="A61" s="73"/>
      <c r="B61" s="72"/>
      <c r="C61" s="68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73"/>
      <c r="B62" s="72"/>
      <c r="C62" s="68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73"/>
      <c r="B63" s="72"/>
      <c r="C63" s="68"/>
      <c r="D63" s="5" t="s">
        <v>13</v>
      </c>
      <c r="E63" s="2">
        <f t="shared" si="22"/>
        <v>59776.712969999993</v>
      </c>
      <c r="F63" s="21">
        <f>F70</f>
        <v>5043.8769699999993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73"/>
      <c r="B64" s="72"/>
      <c r="C64" s="74" t="s">
        <v>30</v>
      </c>
      <c r="D64" s="8" t="s">
        <v>5</v>
      </c>
      <c r="E64" s="6">
        <f>SUM(F64:J64)</f>
        <v>195561.29</v>
      </c>
      <c r="F64" s="19">
        <f>F66+F67+F70</f>
        <v>26532.112000000001</v>
      </c>
      <c r="G64" s="19">
        <f>G66+G67+G70</f>
        <v>24368.853999999999</v>
      </c>
      <c r="H64" s="19">
        <f>H66+H67+H70</f>
        <v>24110.054</v>
      </c>
      <c r="I64" s="19">
        <f t="shared" ref="I64:J64" si="27">I66+I67+I70</f>
        <v>24110.054</v>
      </c>
      <c r="J64" s="19">
        <f t="shared" si="27"/>
        <v>96440.216</v>
      </c>
    </row>
    <row r="65" spans="1:11" x14ac:dyDescent="0.2">
      <c r="A65" s="73"/>
      <c r="B65" s="72"/>
      <c r="C65" s="75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73"/>
      <c r="B66" s="72"/>
      <c r="C66" s="75"/>
      <c r="D66" s="5" t="s">
        <v>9</v>
      </c>
      <c r="E66" s="6">
        <f t="shared" si="28"/>
        <v>6476.9</v>
      </c>
      <c r="F66" s="121">
        <f>2235.12-729.52+7.1</f>
        <v>1512.6999999999998</v>
      </c>
      <c r="G66" s="21">
        <f>1552.88-621.88</f>
        <v>931.00000000000011</v>
      </c>
      <c r="H66" s="12">
        <f>1547.2-875</f>
        <v>672.2</v>
      </c>
      <c r="I66" s="12">
        <f>H66</f>
        <v>672.2</v>
      </c>
      <c r="J66" s="12">
        <f>I66*4</f>
        <v>2688.8</v>
      </c>
    </row>
    <row r="67" spans="1:11" x14ac:dyDescent="0.2">
      <c r="A67" s="73"/>
      <c r="B67" s="72"/>
      <c r="C67" s="75"/>
      <c r="D67" s="5" t="s">
        <v>10</v>
      </c>
      <c r="E67" s="6">
        <f t="shared" si="28"/>
        <v>129307.67702999999</v>
      </c>
      <c r="F67" s="21">
        <f>17175.289+1218.68803+1581.558</f>
        <v>19975.535030000003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73"/>
      <c r="B68" s="72"/>
      <c r="C68" s="75"/>
      <c r="D68" s="7" t="s">
        <v>11</v>
      </c>
      <c r="E68" s="6">
        <f>SUM(F68:J68)</f>
        <v>0</v>
      </c>
      <c r="F68" s="13"/>
      <c r="G68" s="13"/>
      <c r="H68" s="13"/>
      <c r="I68" s="13"/>
      <c r="J68" s="13"/>
    </row>
    <row r="69" spans="1:11" x14ac:dyDescent="0.2">
      <c r="A69" s="73"/>
      <c r="B69" s="72"/>
      <c r="C69" s="75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73"/>
      <c r="B70" s="72"/>
      <c r="C70" s="76"/>
      <c r="D70" s="5" t="s">
        <v>13</v>
      </c>
      <c r="E70" s="6">
        <f>SUM(F70:J70)</f>
        <v>59776.712969999993</v>
      </c>
      <c r="F70" s="2">
        <f>6262.565-1218.68803</f>
        <v>5043.8769699999993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73"/>
      <c r="B71" s="72"/>
      <c r="C71" s="74" t="s">
        <v>32</v>
      </c>
      <c r="D71" s="8" t="s">
        <v>5</v>
      </c>
      <c r="E71" s="6">
        <f>SUM(F71:J71)</f>
        <v>1446.5</v>
      </c>
      <c r="F71" s="17">
        <f t="shared" ref="F71:J71" si="29">F72+F73+F74+F75+F77</f>
        <v>311.29999999999995</v>
      </c>
      <c r="G71" s="17">
        <f t="shared" si="29"/>
        <v>217.80000000000004</v>
      </c>
      <c r="H71" s="17">
        <f t="shared" si="29"/>
        <v>152.9</v>
      </c>
      <c r="I71" s="17">
        <f t="shared" ref="I71" si="30">I72+I73+I74+I75+I77</f>
        <v>152.9</v>
      </c>
      <c r="J71" s="17">
        <f t="shared" si="29"/>
        <v>611.6</v>
      </c>
    </row>
    <row r="72" spans="1:11" x14ac:dyDescent="0.2">
      <c r="A72" s="73"/>
      <c r="B72" s="72"/>
      <c r="C72" s="75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73"/>
      <c r="B73" s="72"/>
      <c r="C73" s="75"/>
      <c r="D73" s="5" t="s">
        <v>9</v>
      </c>
      <c r="E73" s="6">
        <f t="shared" si="31"/>
        <v>1446.5</v>
      </c>
      <c r="F73" s="21">
        <f>558.78-247.48</f>
        <v>311.29999999999995</v>
      </c>
      <c r="G73" s="14">
        <f>388.22-170.42</f>
        <v>217.80000000000004</v>
      </c>
      <c r="H73" s="14">
        <f>386.8-233.9</f>
        <v>152.9</v>
      </c>
      <c r="I73" s="14">
        <f>H73</f>
        <v>152.9</v>
      </c>
      <c r="J73" s="14">
        <f>I73*4</f>
        <v>611.6</v>
      </c>
    </row>
    <row r="74" spans="1:11" x14ac:dyDescent="0.2">
      <c r="A74" s="73"/>
      <c r="B74" s="72"/>
      <c r="C74" s="75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73"/>
      <c r="B75" s="72"/>
      <c r="C75" s="75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73"/>
      <c r="B76" s="72"/>
      <c r="C76" s="75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73"/>
      <c r="B77" s="72"/>
      <c r="C77" s="76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ht="12" customHeight="1" x14ac:dyDescent="0.2">
      <c r="A78" s="87" t="s">
        <v>14</v>
      </c>
      <c r="B78" s="87"/>
      <c r="C78" s="81"/>
      <c r="D78" s="9" t="s">
        <v>5</v>
      </c>
      <c r="E78" s="10">
        <f>SUM(F78:J78)</f>
        <v>1579991.246</v>
      </c>
      <c r="F78" s="17">
        <f>SUM(F79:F84)</f>
        <v>154856.307</v>
      </c>
      <c r="G78" s="17">
        <f t="shared" ref="G78:J78" si="32">SUM(G79:G84)</f>
        <v>206415.677</v>
      </c>
      <c r="H78" s="17">
        <f t="shared" si="32"/>
        <v>203119.87700000001</v>
      </c>
      <c r="I78" s="17">
        <f t="shared" ref="I78" si="33">SUM(I79:I84)</f>
        <v>203119.87700000001</v>
      </c>
      <c r="J78" s="17">
        <f t="shared" si="32"/>
        <v>812479.50800000003</v>
      </c>
    </row>
    <row r="79" spans="1:11" x14ac:dyDescent="0.2">
      <c r="A79" s="87"/>
      <c r="B79" s="87"/>
      <c r="C79" s="82"/>
      <c r="D79" s="9" t="s">
        <v>8</v>
      </c>
      <c r="E79" s="10">
        <f>SUM(F79:J79)</f>
        <v>0</v>
      </c>
      <c r="F79" s="61">
        <f>F9</f>
        <v>0</v>
      </c>
      <c r="G79" s="61">
        <f t="shared" ref="G79:J79" si="34">G9</f>
        <v>0</v>
      </c>
      <c r="H79" s="61">
        <f t="shared" si="34"/>
        <v>0</v>
      </c>
      <c r="I79" s="61">
        <f t="shared" si="34"/>
        <v>0</v>
      </c>
      <c r="J79" s="61">
        <f t="shared" si="34"/>
        <v>0</v>
      </c>
    </row>
    <row r="80" spans="1:11" x14ac:dyDescent="0.2">
      <c r="A80" s="87"/>
      <c r="B80" s="87"/>
      <c r="C80" s="82"/>
      <c r="D80" s="9" t="s">
        <v>9</v>
      </c>
      <c r="E80" s="10">
        <f t="shared" ref="E80:E84" si="35">SUM(F80:J80)</f>
        <v>963521.8</v>
      </c>
      <c r="F80" s="14">
        <f>F10+F17+F24+F31+F45+F52+F59</f>
        <v>119619.09999999999</v>
      </c>
      <c r="G80" s="14">
        <f t="shared" ref="G80:J80" si="36">G10+G17+G24+G31+G45+G52+G59</f>
        <v>123382.5</v>
      </c>
      <c r="H80" s="14">
        <f t="shared" si="36"/>
        <v>120086.7</v>
      </c>
      <c r="I80" s="14">
        <f t="shared" ref="I80" si="37">I10+I17+I24+I31+I45+I52+I59</f>
        <v>120086.7</v>
      </c>
      <c r="J80" s="14">
        <f t="shared" si="36"/>
        <v>480346.8</v>
      </c>
      <c r="K80" s="35"/>
    </row>
    <row r="81" spans="1:11" x14ac:dyDescent="0.2">
      <c r="A81" s="87"/>
      <c r="B81" s="87"/>
      <c r="C81" s="82"/>
      <c r="D81" s="9" t="s">
        <v>10</v>
      </c>
      <c r="E81" s="10">
        <f t="shared" si="35"/>
        <v>175557.67702999999</v>
      </c>
      <c r="F81" s="14">
        <f>F18+F25+F39+F53+F60</f>
        <v>25975.535030000003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87"/>
      <c r="B82" s="87"/>
      <c r="C82" s="82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87"/>
      <c r="B83" s="87"/>
      <c r="C83" s="82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87"/>
      <c r="B84" s="87"/>
      <c r="C84" s="83"/>
      <c r="D84" s="9" t="s">
        <v>13</v>
      </c>
      <c r="E84" s="10">
        <f t="shared" si="35"/>
        <v>440911.76896999998</v>
      </c>
      <c r="F84" s="14">
        <f>F21+F28+F42+F63+F56</f>
        <v>9261.6719699999994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ht="15" customHeight="1" x14ac:dyDescent="0.2">
      <c r="A85" s="77" t="s">
        <v>15</v>
      </c>
      <c r="B85" s="77"/>
      <c r="C85" s="5"/>
      <c r="D85" s="5"/>
      <c r="E85" s="2"/>
      <c r="F85" s="2"/>
      <c r="G85" s="2"/>
      <c r="H85" s="2"/>
      <c r="I85" s="2"/>
      <c r="J85" s="2"/>
    </row>
    <row r="86" spans="1:11" ht="15" customHeight="1" x14ac:dyDescent="0.2">
      <c r="A86" s="88" t="s">
        <v>16</v>
      </c>
      <c r="B86" s="88"/>
      <c r="C86" s="84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88"/>
      <c r="B87" s="88"/>
      <c r="C87" s="85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88"/>
      <c r="B88" s="88"/>
      <c r="C88" s="85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88"/>
      <c r="B89" s="88"/>
      <c r="C89" s="85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88"/>
      <c r="B90" s="88"/>
      <c r="C90" s="85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88"/>
      <c r="B91" s="88"/>
      <c r="C91" s="85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88"/>
      <c r="B92" s="88"/>
      <c r="C92" s="86"/>
      <c r="D92" s="5" t="s">
        <v>13</v>
      </c>
      <c r="E92" s="19"/>
      <c r="F92" s="2"/>
      <c r="G92" s="2"/>
      <c r="H92" s="2"/>
      <c r="I92" s="2"/>
      <c r="J92" s="2"/>
    </row>
    <row r="93" spans="1:11" ht="15" customHeight="1" x14ac:dyDescent="0.2">
      <c r="A93" s="88" t="s">
        <v>17</v>
      </c>
      <c r="B93" s="88"/>
      <c r="C93" s="84"/>
      <c r="D93" s="8" t="s">
        <v>5</v>
      </c>
      <c r="E93" s="19">
        <f>SUM(F93:J93)</f>
        <v>1579991.246</v>
      </c>
      <c r="F93" s="19">
        <f>F94+F95+F96+F97+F99</f>
        <v>154856.307</v>
      </c>
      <c r="G93" s="19">
        <f t="shared" ref="G93:J93" si="41">G94+G95+G96+G97+G99</f>
        <v>206415.677</v>
      </c>
      <c r="H93" s="19">
        <f t="shared" si="41"/>
        <v>203119.87700000001</v>
      </c>
      <c r="I93" s="19">
        <f t="shared" ref="I93" si="42">I94+I95+I96+I97+I99</f>
        <v>203119.87700000001</v>
      </c>
      <c r="J93" s="19">
        <f t="shared" si="41"/>
        <v>812479.50800000003</v>
      </c>
    </row>
    <row r="94" spans="1:11" x14ac:dyDescent="0.2">
      <c r="A94" s="88"/>
      <c r="B94" s="88"/>
      <c r="C94" s="85"/>
      <c r="D94" s="5" t="s">
        <v>8</v>
      </c>
      <c r="E94" s="19">
        <f t="shared" ref="E94:E99" si="43">SUM(F94:J94)</f>
        <v>0</v>
      </c>
      <c r="F94" s="13">
        <f>F79</f>
        <v>0</v>
      </c>
      <c r="G94" s="13">
        <f t="shared" ref="G94:J94" si="44">G79</f>
        <v>0</v>
      </c>
      <c r="H94" s="13">
        <f t="shared" si="44"/>
        <v>0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88"/>
      <c r="B95" s="88"/>
      <c r="C95" s="85"/>
      <c r="D95" s="5" t="s">
        <v>9</v>
      </c>
      <c r="E95" s="19">
        <f t="shared" si="43"/>
        <v>963521.8</v>
      </c>
      <c r="F95" s="13">
        <f>F80</f>
        <v>119619.09999999999</v>
      </c>
      <c r="G95" s="13">
        <f t="shared" ref="G95:J95" si="46">G80</f>
        <v>123382.5</v>
      </c>
      <c r="H95" s="13">
        <f t="shared" si="46"/>
        <v>120086.7</v>
      </c>
      <c r="I95" s="13">
        <f t="shared" ref="I95" si="47">I80</f>
        <v>120086.7</v>
      </c>
      <c r="J95" s="13">
        <f t="shared" si="46"/>
        <v>480346.8</v>
      </c>
    </row>
    <row r="96" spans="1:11" x14ac:dyDescent="0.2">
      <c r="A96" s="88"/>
      <c r="B96" s="88"/>
      <c r="C96" s="85"/>
      <c r="D96" s="5" t="s">
        <v>10</v>
      </c>
      <c r="E96" s="19">
        <f t="shared" si="43"/>
        <v>175557.67702999999</v>
      </c>
      <c r="F96" s="13">
        <f>F81</f>
        <v>25975.535030000003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88"/>
      <c r="B97" s="88"/>
      <c r="C97" s="85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88"/>
      <c r="B98" s="88"/>
      <c r="C98" s="85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88"/>
      <c r="B99" s="88"/>
      <c r="C99" s="86"/>
      <c r="D99" s="5" t="s">
        <v>13</v>
      </c>
      <c r="E99" s="19">
        <f t="shared" si="43"/>
        <v>440911.76896999998</v>
      </c>
      <c r="F99" s="13">
        <f>F84</f>
        <v>9261.6719699999994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ht="15" customHeight="1" x14ac:dyDescent="0.2">
      <c r="A100" s="77" t="s">
        <v>15</v>
      </c>
      <c r="B100" s="77"/>
      <c r="C100" s="5"/>
      <c r="D100" s="5"/>
      <c r="E100" s="2"/>
      <c r="F100" s="2"/>
      <c r="G100" s="2"/>
      <c r="H100" s="2"/>
      <c r="I100" s="2"/>
      <c r="J100" s="2"/>
    </row>
    <row r="101" spans="1:10" ht="12" customHeight="1" x14ac:dyDescent="0.2">
      <c r="A101" s="90" t="s">
        <v>18</v>
      </c>
      <c r="B101" s="90"/>
      <c r="C101" s="84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90"/>
      <c r="B102" s="90"/>
      <c r="C102" s="85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90"/>
      <c r="B103" s="90"/>
      <c r="C103" s="85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90"/>
      <c r="B104" s="90"/>
      <c r="C104" s="85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90"/>
      <c r="B105" s="90"/>
      <c r="C105" s="85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90"/>
      <c r="B106" s="90"/>
      <c r="C106" s="85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90"/>
      <c r="B107" s="90"/>
      <c r="C107" s="86"/>
      <c r="D107" s="5" t="s">
        <v>13</v>
      </c>
      <c r="E107" s="19"/>
      <c r="F107" s="2"/>
      <c r="G107" s="2"/>
      <c r="H107" s="2"/>
      <c r="I107" s="2"/>
      <c r="J107" s="2"/>
    </row>
    <row r="108" spans="1:10" ht="15" customHeight="1" x14ac:dyDescent="0.2">
      <c r="A108" s="88" t="s">
        <v>19</v>
      </c>
      <c r="B108" s="88"/>
      <c r="C108" s="92"/>
      <c r="D108" s="8" t="s">
        <v>5</v>
      </c>
      <c r="E108" s="19">
        <f>SUM(F108:J108)</f>
        <v>1579991.246</v>
      </c>
      <c r="F108" s="19">
        <f t="shared" ref="F108:J108" si="52">F109+F110+F111+F112+F114</f>
        <v>154856.307</v>
      </c>
      <c r="G108" s="19">
        <f t="shared" si="52"/>
        <v>206415.677</v>
      </c>
      <c r="H108" s="19">
        <f t="shared" si="52"/>
        <v>203119.87700000001</v>
      </c>
      <c r="I108" s="19">
        <f t="shared" ref="I108" si="53">I109+I110+I111+I112+I114</f>
        <v>203119.87700000001</v>
      </c>
      <c r="J108" s="19">
        <f t="shared" si="52"/>
        <v>812479.50800000003</v>
      </c>
    </row>
    <row r="109" spans="1:10" x14ac:dyDescent="0.2">
      <c r="A109" s="88"/>
      <c r="B109" s="88"/>
      <c r="C109" s="92"/>
      <c r="D109" s="5" t="s">
        <v>8</v>
      </c>
      <c r="E109" s="19">
        <f t="shared" ref="E109:E114" si="54">SUM(F109:J109)</f>
        <v>0</v>
      </c>
      <c r="F109" s="13">
        <f>F94</f>
        <v>0</v>
      </c>
      <c r="G109" s="13">
        <f t="shared" ref="G109:J109" si="55">G94</f>
        <v>0</v>
      </c>
      <c r="H109" s="13">
        <f t="shared" si="55"/>
        <v>0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88"/>
      <c r="B110" s="88"/>
      <c r="C110" s="92"/>
      <c r="D110" s="5" t="s">
        <v>9</v>
      </c>
      <c r="E110" s="19">
        <f t="shared" si="54"/>
        <v>963521.8</v>
      </c>
      <c r="F110" s="13">
        <f>F95</f>
        <v>119619.09999999999</v>
      </c>
      <c r="G110" s="13">
        <f>G95</f>
        <v>123382.5</v>
      </c>
      <c r="H110" s="13">
        <f t="shared" ref="H110:J110" si="57">H95</f>
        <v>120086.7</v>
      </c>
      <c r="I110" s="13">
        <f t="shared" ref="I110" si="58">I95</f>
        <v>120086.7</v>
      </c>
      <c r="J110" s="13">
        <f t="shared" si="57"/>
        <v>480346.8</v>
      </c>
    </row>
    <row r="111" spans="1:10" x14ac:dyDescent="0.2">
      <c r="A111" s="88"/>
      <c r="B111" s="88"/>
      <c r="C111" s="92"/>
      <c r="D111" s="5" t="s">
        <v>10</v>
      </c>
      <c r="E111" s="19">
        <f t="shared" si="54"/>
        <v>175557.67702999999</v>
      </c>
      <c r="F111" s="13">
        <f>F96</f>
        <v>25975.535030000003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88"/>
      <c r="B112" s="88"/>
      <c r="C112" s="92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88"/>
      <c r="B113" s="88"/>
      <c r="C113" s="92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88"/>
      <c r="B114" s="88"/>
      <c r="C114" s="92"/>
      <c r="D114" s="5" t="s">
        <v>13</v>
      </c>
      <c r="E114" s="19">
        <f t="shared" si="54"/>
        <v>440911.76896999998</v>
      </c>
      <c r="F114" s="13">
        <f>F99</f>
        <v>9261.6719699999994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ht="15" customHeight="1" x14ac:dyDescent="0.2">
      <c r="A115" s="77" t="s">
        <v>15</v>
      </c>
      <c r="B115" s="77"/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78" t="s">
        <v>33</v>
      </c>
      <c r="B116" s="78"/>
      <c r="C116" s="91"/>
      <c r="D116" s="8" t="s">
        <v>5</v>
      </c>
      <c r="E116" s="19">
        <f>SUM(F116:J116)</f>
        <v>1554544.7459999998</v>
      </c>
      <c r="F116" s="19">
        <f t="shared" ref="F116:J116" si="63">F117+F118+F119+F120+F122</f>
        <v>151545.00699999998</v>
      </c>
      <c r="G116" s="19">
        <f t="shared" si="63"/>
        <v>203197.87700000001</v>
      </c>
      <c r="H116" s="19">
        <f t="shared" si="63"/>
        <v>199966.97699999998</v>
      </c>
      <c r="I116" s="19">
        <f t="shared" ref="I116" si="64">I117+I118+I119+I120+I122</f>
        <v>199966.97699999998</v>
      </c>
      <c r="J116" s="19">
        <f t="shared" si="63"/>
        <v>799867.90799999994</v>
      </c>
      <c r="K116" s="35"/>
    </row>
    <row r="117" spans="1:11" ht="12" customHeight="1" x14ac:dyDescent="0.2">
      <c r="A117" s="78"/>
      <c r="B117" s="78"/>
      <c r="C117" s="91"/>
      <c r="D117" s="5" t="s">
        <v>8</v>
      </c>
      <c r="E117" s="19">
        <f t="shared" ref="E117:E122" si="65">SUM(F117:J117)</f>
        <v>0</v>
      </c>
      <c r="F117" s="21">
        <f>F9</f>
        <v>0</v>
      </c>
      <c r="G117" s="21">
        <f>G9</f>
        <v>0</v>
      </c>
      <c r="H117" s="21">
        <f>H9</f>
        <v>0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78"/>
      <c r="B118" s="78"/>
      <c r="C118" s="91"/>
      <c r="D118" s="5" t="s">
        <v>9</v>
      </c>
      <c r="E118" s="19">
        <f t="shared" si="65"/>
        <v>962075.29999999993</v>
      </c>
      <c r="F118" s="13">
        <f>F10+F17+F24+F31+F45+F66</f>
        <v>119307.79999999999</v>
      </c>
      <c r="G118" s="13">
        <f t="shared" ref="G118:J118" si="66">G10+G17+G24+G31+G45+G66</f>
        <v>123164.7</v>
      </c>
      <c r="H118" s="13">
        <f t="shared" si="66"/>
        <v>119933.79999999999</v>
      </c>
      <c r="I118" s="13">
        <f t="shared" si="66"/>
        <v>119933.79999999999</v>
      </c>
      <c r="J118" s="13">
        <f t="shared" si="66"/>
        <v>479735.19999999995</v>
      </c>
      <c r="K118" s="35"/>
    </row>
    <row r="119" spans="1:11" ht="12" customHeight="1" x14ac:dyDescent="0.2">
      <c r="A119" s="78"/>
      <c r="B119" s="78"/>
      <c r="C119" s="91"/>
      <c r="D119" s="5" t="s">
        <v>10</v>
      </c>
      <c r="E119" s="19">
        <f t="shared" si="65"/>
        <v>175557.67702999999</v>
      </c>
      <c r="F119" s="13">
        <f>F18+F25+F67+F39</f>
        <v>25975.535030000003</v>
      </c>
      <c r="G119" s="13">
        <f>G18+G25+G67+G39</f>
        <v>22077.576000000001</v>
      </c>
      <c r="H119" s="13">
        <f>H18+H25+H67+H39</f>
        <v>21250.760999999999</v>
      </c>
      <c r="I119" s="13">
        <f t="shared" ref="I119:J119" si="67">I18+I25+I67+I39</f>
        <v>21250.760999999999</v>
      </c>
      <c r="J119" s="13">
        <f t="shared" si="67"/>
        <v>85003.043999999994</v>
      </c>
    </row>
    <row r="120" spans="1:11" ht="12" customHeight="1" x14ac:dyDescent="0.2">
      <c r="A120" s="78"/>
      <c r="B120" s="78"/>
      <c r="C120" s="91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78"/>
      <c r="B121" s="78"/>
      <c r="C121" s="91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78"/>
      <c r="B122" s="78"/>
      <c r="C122" s="91"/>
      <c r="D122" s="5" t="s">
        <v>13</v>
      </c>
      <c r="E122" s="19">
        <f t="shared" si="65"/>
        <v>416911.76896999998</v>
      </c>
      <c r="F122" s="13">
        <f>F21+F28+F42+F63</f>
        <v>6261.6719699999994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93" t="s">
        <v>103</v>
      </c>
      <c r="B123" s="93"/>
      <c r="C123" s="91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93"/>
      <c r="B124" s="93"/>
      <c r="C124" s="91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93"/>
      <c r="B125" s="93"/>
      <c r="C125" s="91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93"/>
      <c r="B126" s="93"/>
      <c r="C126" s="91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93"/>
      <c r="B127" s="93"/>
      <c r="C127" s="91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93"/>
      <c r="B128" s="93"/>
      <c r="C128" s="91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93"/>
      <c r="B129" s="93"/>
      <c r="C129" s="91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93" t="s">
        <v>113</v>
      </c>
      <c r="B130" s="93"/>
      <c r="C130" s="91"/>
      <c r="D130" s="8" t="s">
        <v>5</v>
      </c>
      <c r="E130" s="19">
        <f>SUM(F130:J130)</f>
        <v>1446.5</v>
      </c>
      <c r="F130" s="19">
        <f t="shared" ref="F130:J130" si="78">F131+F132+F133+F134+F136</f>
        <v>311.29999999999995</v>
      </c>
      <c r="G130" s="19">
        <f t="shared" si="78"/>
        <v>217.80000000000004</v>
      </c>
      <c r="H130" s="19">
        <f t="shared" si="78"/>
        <v>152.9</v>
      </c>
      <c r="I130" s="19">
        <f t="shared" ref="I130" si="79">I131+I132+I133+I134+I136</f>
        <v>152.9</v>
      </c>
      <c r="J130" s="19">
        <f t="shared" si="78"/>
        <v>611.6</v>
      </c>
    </row>
    <row r="131" spans="1:10" ht="12" customHeight="1" x14ac:dyDescent="0.2">
      <c r="A131" s="93"/>
      <c r="B131" s="93"/>
      <c r="C131" s="91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93"/>
      <c r="B132" s="93"/>
      <c r="C132" s="91"/>
      <c r="D132" s="5" t="s">
        <v>9</v>
      </c>
      <c r="E132" s="19">
        <f t="shared" si="80"/>
        <v>1446.5</v>
      </c>
      <c r="F132" s="21">
        <f>F73</f>
        <v>311.29999999999995</v>
      </c>
      <c r="G132" s="21">
        <f t="shared" ref="G132:J132" si="81">G73</f>
        <v>217.80000000000004</v>
      </c>
      <c r="H132" s="21">
        <f t="shared" si="81"/>
        <v>152.9</v>
      </c>
      <c r="I132" s="21">
        <f t="shared" ref="I132" si="82">I73</f>
        <v>152.9</v>
      </c>
      <c r="J132" s="21">
        <f t="shared" si="81"/>
        <v>611.6</v>
      </c>
    </row>
    <row r="133" spans="1:10" ht="12" customHeight="1" x14ac:dyDescent="0.2">
      <c r="A133" s="93"/>
      <c r="B133" s="93"/>
      <c r="C133" s="91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93"/>
      <c r="B134" s="93"/>
      <c r="C134" s="91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93"/>
      <c r="B135" s="93"/>
      <c r="C135" s="91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93"/>
      <c r="B136" s="93"/>
      <c r="C136" s="91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3"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  <mergeCell ref="A22:A28"/>
    <mergeCell ref="A29:A35"/>
    <mergeCell ref="A36:A42"/>
    <mergeCell ref="B22:B28"/>
    <mergeCell ref="B29:B35"/>
    <mergeCell ref="B36:B42"/>
    <mergeCell ref="A57:A77"/>
    <mergeCell ref="C57:C63"/>
    <mergeCell ref="C64:C70"/>
    <mergeCell ref="C71:C77"/>
    <mergeCell ref="B57:B77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10" zoomScaleNormal="110" workbookViewId="0">
      <selection activeCell="B9" sqref="B9:B10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63.5703125" style="27" customWidth="1"/>
    <col min="4" max="4" width="34.7109375" style="27" customWidth="1"/>
    <col min="5" max="5" width="46.42578125" style="27" customWidth="1"/>
    <col min="6" max="16384" width="9.140625" style="27"/>
  </cols>
  <sheetData>
    <row r="1" spans="1:4" x14ac:dyDescent="0.2">
      <c r="D1" s="27" t="s">
        <v>34</v>
      </c>
    </row>
    <row r="2" spans="1:4" x14ac:dyDescent="0.2">
      <c r="A2" s="98" t="s">
        <v>20</v>
      </c>
      <c r="B2" s="98"/>
      <c r="C2" s="98"/>
      <c r="D2" s="98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23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97" t="s">
        <v>107</v>
      </c>
      <c r="B6" s="97"/>
      <c r="C6" s="97"/>
      <c r="D6" s="97"/>
    </row>
    <row r="7" spans="1:4" s="31" customFormat="1" ht="30.75" customHeight="1" x14ac:dyDescent="0.2">
      <c r="A7" s="97" t="s">
        <v>108</v>
      </c>
      <c r="B7" s="97"/>
      <c r="C7" s="97"/>
      <c r="D7" s="97"/>
    </row>
    <row r="8" spans="1:4" ht="73.5" customHeight="1" x14ac:dyDescent="0.2">
      <c r="A8" s="32" t="s">
        <v>50</v>
      </c>
      <c r="B8" s="34" t="s">
        <v>39</v>
      </c>
      <c r="C8" s="34" t="s">
        <v>135</v>
      </c>
      <c r="D8" s="34" t="s">
        <v>93</v>
      </c>
    </row>
    <row r="9" spans="1:4" ht="75.75" customHeight="1" x14ac:dyDescent="0.2">
      <c r="A9" s="101" t="s">
        <v>51</v>
      </c>
      <c r="B9" s="99" t="s">
        <v>38</v>
      </c>
      <c r="C9" s="34" t="s">
        <v>40</v>
      </c>
      <c r="D9" s="34" t="s">
        <v>94</v>
      </c>
    </row>
    <row r="10" spans="1:4" ht="163.5" customHeight="1" x14ac:dyDescent="0.2">
      <c r="A10" s="102"/>
      <c r="B10" s="100"/>
      <c r="C10" s="63" t="s">
        <v>138</v>
      </c>
      <c r="D10" s="34" t="s">
        <v>95</v>
      </c>
    </row>
    <row r="11" spans="1:4" ht="73.5" customHeight="1" x14ac:dyDescent="0.2">
      <c r="A11" s="101" t="s">
        <v>52</v>
      </c>
      <c r="B11" s="99" t="s">
        <v>41</v>
      </c>
      <c r="C11" s="34" t="s">
        <v>42</v>
      </c>
      <c r="D11" s="34" t="s">
        <v>96</v>
      </c>
    </row>
    <row r="12" spans="1:4" ht="156" customHeight="1" x14ac:dyDescent="0.2">
      <c r="A12" s="102"/>
      <c r="B12" s="100"/>
      <c r="C12" s="63" t="s">
        <v>138</v>
      </c>
      <c r="D12" s="34" t="s">
        <v>95</v>
      </c>
    </row>
    <row r="13" spans="1:4" ht="84" customHeight="1" x14ac:dyDescent="0.2">
      <c r="A13" s="101" t="s">
        <v>53</v>
      </c>
      <c r="B13" s="99" t="s">
        <v>43</v>
      </c>
      <c r="C13" s="34" t="s">
        <v>44</v>
      </c>
      <c r="D13" s="34" t="s">
        <v>97</v>
      </c>
    </row>
    <row r="14" spans="1:4" ht="152.25" customHeight="1" x14ac:dyDescent="0.2">
      <c r="A14" s="102"/>
      <c r="B14" s="100"/>
      <c r="C14" s="63" t="s">
        <v>138</v>
      </c>
      <c r="D14" s="34" t="s">
        <v>95</v>
      </c>
    </row>
    <row r="15" spans="1:4" ht="25.5" x14ac:dyDescent="0.2">
      <c r="A15" s="32" t="s">
        <v>54</v>
      </c>
      <c r="B15" s="34" t="s">
        <v>45</v>
      </c>
      <c r="C15" s="34" t="s">
        <v>46</v>
      </c>
      <c r="D15" s="34"/>
    </row>
    <row r="16" spans="1:4" ht="76.5" x14ac:dyDescent="0.2">
      <c r="A16" s="32" t="s">
        <v>55</v>
      </c>
      <c r="B16" s="34" t="s">
        <v>47</v>
      </c>
      <c r="C16" s="34" t="s">
        <v>48</v>
      </c>
      <c r="D16" s="34" t="s">
        <v>98</v>
      </c>
    </row>
    <row r="17" spans="1:5" ht="16.5" customHeight="1" x14ac:dyDescent="0.2">
      <c r="A17" s="94" t="s">
        <v>101</v>
      </c>
      <c r="B17" s="95"/>
      <c r="C17" s="95"/>
      <c r="D17" s="96"/>
    </row>
    <row r="18" spans="1:5" ht="186.75" customHeight="1" x14ac:dyDescent="0.2">
      <c r="A18" s="32" t="s">
        <v>56</v>
      </c>
      <c r="B18" s="33" t="s">
        <v>115</v>
      </c>
      <c r="C18" s="63" t="s">
        <v>112</v>
      </c>
      <c r="D18" s="34" t="s">
        <v>139</v>
      </c>
      <c r="E18" s="31"/>
    </row>
    <row r="19" spans="1:5" ht="16.5" customHeight="1" x14ac:dyDescent="0.2">
      <c r="A19" s="94" t="s">
        <v>102</v>
      </c>
      <c r="B19" s="95"/>
      <c r="C19" s="95"/>
      <c r="D19" s="96"/>
    </row>
    <row r="20" spans="1:5" ht="216.75" x14ac:dyDescent="0.2">
      <c r="A20" s="32" t="s">
        <v>57</v>
      </c>
      <c r="B20" s="34" t="s">
        <v>49</v>
      </c>
      <c r="C20" s="64" t="s">
        <v>141</v>
      </c>
      <c r="D20" s="34" t="s">
        <v>140</v>
      </c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03" t="s">
        <v>58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x14ac:dyDescent="0.25">
      <c r="A2" s="104" t="s">
        <v>59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x14ac:dyDescent="0.25">
      <c r="A3" s="105" t="s">
        <v>106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06" t="s">
        <v>60</v>
      </c>
      <c r="B5" s="106" t="s">
        <v>61</v>
      </c>
      <c r="C5" s="106" t="s">
        <v>62</v>
      </c>
      <c r="D5" s="106" t="s">
        <v>63</v>
      </c>
      <c r="E5" s="106" t="s">
        <v>64</v>
      </c>
      <c r="F5" s="106" t="s">
        <v>109</v>
      </c>
      <c r="G5" s="106" t="s">
        <v>65</v>
      </c>
      <c r="H5" s="109" t="s">
        <v>66</v>
      </c>
      <c r="I5" s="109"/>
      <c r="J5" s="109"/>
      <c r="K5" s="109"/>
      <c r="L5" s="106" t="s">
        <v>67</v>
      </c>
      <c r="M5" s="106" t="s">
        <v>68</v>
      </c>
    </row>
    <row r="6" spans="1:13" x14ac:dyDescent="0.25">
      <c r="A6" s="107"/>
      <c r="B6" s="107"/>
      <c r="C6" s="107"/>
      <c r="D6" s="107"/>
      <c r="E6" s="107"/>
      <c r="F6" s="107"/>
      <c r="G6" s="107"/>
      <c r="H6" s="109" t="s">
        <v>5</v>
      </c>
      <c r="I6" s="109" t="s">
        <v>6</v>
      </c>
      <c r="J6" s="109"/>
      <c r="K6" s="109"/>
      <c r="L6" s="107"/>
      <c r="M6" s="107"/>
    </row>
    <row r="7" spans="1:13" x14ac:dyDescent="0.25">
      <c r="A7" s="108"/>
      <c r="B7" s="108"/>
      <c r="C7" s="108"/>
      <c r="D7" s="108"/>
      <c r="E7" s="108"/>
      <c r="F7" s="108"/>
      <c r="G7" s="108"/>
      <c r="H7" s="109"/>
      <c r="I7" s="37" t="s">
        <v>69</v>
      </c>
      <c r="J7" s="37" t="s">
        <v>70</v>
      </c>
      <c r="K7" s="37" t="s">
        <v>105</v>
      </c>
      <c r="L7" s="108"/>
      <c r="M7" s="108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3" t="s">
        <v>71</v>
      </c>
      <c r="B1" s="103"/>
      <c r="C1" s="103"/>
      <c r="D1" s="103"/>
      <c r="E1" s="103"/>
      <c r="F1" s="103"/>
      <c r="G1" s="103"/>
    </row>
    <row r="2" spans="1:7" x14ac:dyDescent="0.25">
      <c r="A2" s="104" t="s">
        <v>72</v>
      </c>
      <c r="B2" s="104"/>
      <c r="C2" s="104"/>
      <c r="D2" s="104"/>
      <c r="E2" s="104"/>
      <c r="F2" s="104"/>
      <c r="G2" s="104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73</v>
      </c>
      <c r="B4" s="52" t="s">
        <v>74</v>
      </c>
      <c r="C4" s="52" t="s">
        <v>62</v>
      </c>
      <c r="D4" s="52" t="s">
        <v>75</v>
      </c>
      <c r="E4" s="52" t="s">
        <v>76</v>
      </c>
      <c r="F4" s="52" t="s">
        <v>77</v>
      </c>
      <c r="G4" s="52" t="s">
        <v>78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3" t="s">
        <v>79</v>
      </c>
      <c r="B1" s="103"/>
      <c r="C1" s="103"/>
      <c r="D1" s="103"/>
    </row>
    <row r="2" spans="1:4" x14ac:dyDescent="0.25">
      <c r="A2" s="104" t="s">
        <v>80</v>
      </c>
      <c r="B2" s="104"/>
      <c r="C2" s="104"/>
      <c r="D2" s="104"/>
    </row>
    <row r="3" spans="1:4" x14ac:dyDescent="0.25">
      <c r="A3" s="104" t="s">
        <v>81</v>
      </c>
      <c r="B3" s="104"/>
      <c r="C3" s="104"/>
      <c r="D3" s="104"/>
    </row>
    <row r="4" spans="1:4" x14ac:dyDescent="0.25">
      <c r="A4" s="104" t="s">
        <v>82</v>
      </c>
      <c r="B4" s="104"/>
      <c r="C4" s="104"/>
      <c r="D4" s="104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73</v>
      </c>
      <c r="B6" s="52" t="s">
        <v>83</v>
      </c>
      <c r="C6" s="52" t="s">
        <v>84</v>
      </c>
      <c r="D6" s="52" t="s">
        <v>85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50" customWidth="1"/>
    <col min="6" max="6" width="11" style="50" customWidth="1"/>
    <col min="7" max="7" width="11.28515625" style="50" customWidth="1"/>
    <col min="8" max="10" width="12" style="50" customWidth="1"/>
    <col min="11" max="11" width="20" style="50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3" t="s">
        <v>86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2" x14ac:dyDescent="0.25">
      <c r="A2" s="104" t="s">
        <v>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2" x14ac:dyDescent="0.25">
      <c r="A3" s="117" t="s">
        <v>134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2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x14ac:dyDescent="0.25">
      <c r="A5" s="106" t="s">
        <v>73</v>
      </c>
      <c r="B5" s="106" t="s">
        <v>88</v>
      </c>
      <c r="C5" s="106" t="s">
        <v>89</v>
      </c>
      <c r="D5" s="106" t="s">
        <v>90</v>
      </c>
      <c r="E5" s="106" t="s">
        <v>131</v>
      </c>
      <c r="F5" s="109" t="s">
        <v>91</v>
      </c>
      <c r="G5" s="109"/>
      <c r="H5" s="109"/>
      <c r="I5" s="109"/>
      <c r="J5" s="109"/>
      <c r="K5" s="109"/>
    </row>
    <row r="6" spans="1:12" x14ac:dyDescent="0.25">
      <c r="A6" s="107"/>
      <c r="B6" s="107"/>
      <c r="C6" s="107"/>
      <c r="D6" s="107"/>
      <c r="E6" s="107"/>
      <c r="F6" s="109" t="s">
        <v>5</v>
      </c>
      <c r="G6" s="109" t="s">
        <v>6</v>
      </c>
      <c r="H6" s="109"/>
      <c r="I6" s="109"/>
      <c r="J6" s="109"/>
      <c r="K6" s="109"/>
    </row>
    <row r="7" spans="1:12" ht="57.75" customHeight="1" x14ac:dyDescent="0.25">
      <c r="A7" s="108"/>
      <c r="B7" s="108"/>
      <c r="C7" s="108"/>
      <c r="D7" s="108"/>
      <c r="E7" s="108"/>
      <c r="F7" s="109"/>
      <c r="G7" s="37" t="s">
        <v>69</v>
      </c>
      <c r="H7" s="37" t="s">
        <v>70</v>
      </c>
      <c r="I7" s="37" t="s">
        <v>105</v>
      </c>
      <c r="J7" s="37" t="s">
        <v>133</v>
      </c>
      <c r="K7" s="37" t="s">
        <v>132</v>
      </c>
    </row>
    <row r="8" spans="1:12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</row>
    <row r="9" spans="1:12" s="47" customFormat="1" x14ac:dyDescent="0.25">
      <c r="A9" s="48"/>
      <c r="B9" s="49"/>
      <c r="C9" s="44"/>
      <c r="D9" s="44"/>
      <c r="E9" s="110" t="s">
        <v>129</v>
      </c>
      <c r="F9" s="111"/>
      <c r="G9" s="111"/>
      <c r="H9" s="111"/>
      <c r="I9" s="111"/>
      <c r="J9" s="111"/>
      <c r="K9" s="112"/>
      <c r="L9" s="116"/>
    </row>
    <row r="10" spans="1:12" s="47" customFormat="1" x14ac:dyDescent="0.25">
      <c r="A10" s="48"/>
      <c r="B10" s="49"/>
      <c r="C10" s="44"/>
      <c r="D10" s="44"/>
      <c r="E10" s="45"/>
      <c r="F10" s="44"/>
      <c r="G10" s="44"/>
      <c r="H10" s="45"/>
      <c r="I10" s="45"/>
      <c r="J10" s="45"/>
      <c r="K10" s="45"/>
      <c r="L10" s="116"/>
    </row>
    <row r="11" spans="1:12" s="47" customFormat="1" x14ac:dyDescent="0.25">
      <c r="A11" s="48"/>
      <c r="B11" s="49"/>
      <c r="C11" s="44"/>
      <c r="D11" s="44"/>
      <c r="E11" s="113" t="s">
        <v>130</v>
      </c>
      <c r="F11" s="114"/>
      <c r="G11" s="114"/>
      <c r="H11" s="114"/>
      <c r="I11" s="114"/>
      <c r="J11" s="114"/>
      <c r="K11" s="115"/>
      <c r="L11" s="116"/>
    </row>
    <row r="12" spans="1:12" s="47" customFormat="1" x14ac:dyDescent="0.25">
      <c r="A12" s="48"/>
      <c r="B12" s="49"/>
      <c r="C12" s="44"/>
      <c r="D12" s="44"/>
      <c r="E12" s="44"/>
      <c r="F12" s="44"/>
      <c r="G12" s="44"/>
      <c r="H12" s="44"/>
      <c r="I12" s="44"/>
      <c r="J12" s="44"/>
      <c r="K12" s="44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K12" sqref="K12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59" t="s">
        <v>35</v>
      </c>
    </row>
    <row r="2" spans="1:8" ht="15" customHeight="1" x14ac:dyDescent="0.25">
      <c r="A2" s="119" t="s">
        <v>27</v>
      </c>
      <c r="B2" s="119"/>
      <c r="C2" s="119"/>
      <c r="D2" s="119"/>
      <c r="E2" s="119"/>
      <c r="F2" s="119"/>
      <c r="G2" s="119"/>
      <c r="H2" s="119"/>
    </row>
    <row r="3" spans="1:8" x14ac:dyDescent="0.25">
      <c r="A3" s="119"/>
      <c r="B3" s="119"/>
      <c r="C3" s="119"/>
      <c r="D3" s="119"/>
      <c r="E3" s="119"/>
      <c r="F3" s="119"/>
      <c r="G3" s="119"/>
      <c r="H3" s="119"/>
    </row>
    <row r="4" spans="1:8" x14ac:dyDescent="0.25">
      <c r="A4" s="118" t="s">
        <v>24</v>
      </c>
      <c r="B4" s="118" t="s">
        <v>92</v>
      </c>
      <c r="C4" s="118" t="s">
        <v>25</v>
      </c>
      <c r="D4" s="118" t="s">
        <v>99</v>
      </c>
      <c r="E4" s="118"/>
      <c r="F4" s="118"/>
      <c r="G4" s="118"/>
      <c r="H4" s="118" t="s">
        <v>26</v>
      </c>
    </row>
    <row r="5" spans="1:8" ht="103.5" customHeight="1" x14ac:dyDescent="0.25">
      <c r="A5" s="118"/>
      <c r="B5" s="118"/>
      <c r="C5" s="118"/>
      <c r="D5" s="55" t="s">
        <v>28</v>
      </c>
      <c r="E5" s="55" t="s">
        <v>29</v>
      </c>
      <c r="F5" s="55" t="s">
        <v>100</v>
      </c>
      <c r="G5" s="55" t="s">
        <v>104</v>
      </c>
      <c r="H5" s="118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116</v>
      </c>
      <c r="C7" s="60">
        <v>5067</v>
      </c>
      <c r="D7" s="60">
        <v>5080</v>
      </c>
      <c r="E7" s="60">
        <v>5100</v>
      </c>
      <c r="F7" s="60">
        <v>5150</v>
      </c>
      <c r="G7" s="60">
        <v>5180</v>
      </c>
      <c r="H7" s="60">
        <v>5200</v>
      </c>
    </row>
    <row r="8" spans="1:8" ht="31.5" x14ac:dyDescent="0.25">
      <c r="A8" s="55">
        <v>2</v>
      </c>
      <c r="B8" s="26" t="s">
        <v>118</v>
      </c>
      <c r="C8" s="60">
        <v>1287</v>
      </c>
      <c r="D8" s="60">
        <v>1291</v>
      </c>
      <c r="E8" s="60">
        <v>1304</v>
      </c>
      <c r="F8" s="60">
        <v>1317</v>
      </c>
      <c r="G8" s="60">
        <v>1320</v>
      </c>
      <c r="H8" s="60">
        <v>1330</v>
      </c>
    </row>
    <row r="9" spans="1:8" ht="31.5" x14ac:dyDescent="0.25">
      <c r="A9" s="55">
        <v>3</v>
      </c>
      <c r="B9" s="26" t="s">
        <v>117</v>
      </c>
      <c r="C9" s="60">
        <v>4756</v>
      </c>
      <c r="D9" s="60">
        <v>4800</v>
      </c>
      <c r="E9" s="60">
        <v>4850</v>
      </c>
      <c r="F9" s="60">
        <v>4900</v>
      </c>
      <c r="G9" s="60">
        <v>4950</v>
      </c>
      <c r="H9" s="60">
        <v>5000</v>
      </c>
    </row>
    <row r="10" spans="1:8" ht="63" x14ac:dyDescent="0.25">
      <c r="A10" s="55">
        <v>4</v>
      </c>
      <c r="B10" s="26" t="s">
        <v>119</v>
      </c>
      <c r="C10" s="60">
        <v>5435</v>
      </c>
      <c r="D10" s="60">
        <v>5489</v>
      </c>
      <c r="E10" s="60">
        <v>5544</v>
      </c>
      <c r="F10" s="60">
        <v>5580</v>
      </c>
      <c r="G10" s="60">
        <v>5610</v>
      </c>
      <c r="H10" s="60">
        <v>5656</v>
      </c>
    </row>
    <row r="11" spans="1:8" ht="52.5" customHeight="1" x14ac:dyDescent="0.25">
      <c r="A11" s="55">
        <v>5</v>
      </c>
      <c r="B11" s="26" t="s">
        <v>120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36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37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114</v>
      </c>
      <c r="C14" s="48">
        <v>7.1999999999999995E-2</v>
      </c>
      <c r="D14" s="48">
        <v>7.1999999999999995E-2</v>
      </c>
      <c r="E14" s="48">
        <v>7.1999999999999995E-2</v>
      </c>
      <c r="F14" s="48">
        <v>7.1999999999999995E-2</v>
      </c>
      <c r="G14" s="48">
        <v>7.1999999999999995E-2</v>
      </c>
      <c r="H14" s="48">
        <v>0.09</v>
      </c>
    </row>
    <row r="15" spans="1:8" x14ac:dyDescent="0.25">
      <c r="H15" s="62" t="s">
        <v>137</v>
      </c>
    </row>
    <row r="16" spans="1:8" ht="15.75" x14ac:dyDescent="0.25">
      <c r="B16" s="58"/>
      <c r="C16" s="57"/>
      <c r="D16" s="57"/>
      <c r="E16" s="57"/>
      <c r="F16" s="57"/>
      <c r="G16" s="57"/>
      <c r="H16" s="57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2023-02-28T11:05:32Z</cp:lastPrinted>
  <dcterms:created xsi:type="dcterms:W3CDTF">2021-11-15T12:04:53Z</dcterms:created>
  <dcterms:modified xsi:type="dcterms:W3CDTF">2023-05-22T16:12:47Z</dcterms:modified>
</cp:coreProperties>
</file>