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ояснительная на 01.02.2023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'Пояснительная на 01.02.2023'!$A$8:$N$26</definedName>
    <definedName name="_xlnm.Print_Area" localSheetId="0">'Пояснительная на 01.02.2023'!$A$1:$J$53</definedName>
  </definedNames>
  <calcPr calcId="162913"/>
</workbook>
</file>

<file path=xl/calcChain.xml><?xml version="1.0" encoding="utf-8"?>
<calcChain xmlns="http://schemas.openxmlformats.org/spreadsheetml/2006/main">
  <c r="H44" i="4" l="1"/>
  <c r="E44" i="4"/>
  <c r="H43" i="4"/>
  <c r="E43" i="4"/>
  <c r="H42" i="4"/>
  <c r="E42" i="4"/>
  <c r="E39" i="4" s="1"/>
  <c r="H41" i="4"/>
  <c r="E41" i="4"/>
  <c r="I39" i="4"/>
  <c r="G39" i="4"/>
  <c r="F39" i="4"/>
  <c r="D39" i="4"/>
  <c r="H38" i="4"/>
  <c r="E38" i="4"/>
  <c r="I37" i="4"/>
  <c r="H37" i="4" s="1"/>
  <c r="F37" i="4"/>
  <c r="E37" i="4" s="1"/>
  <c r="I36" i="4"/>
  <c r="H36" i="4" s="1"/>
  <c r="I35" i="4"/>
  <c r="H35" i="4" s="1"/>
  <c r="H34" i="4"/>
  <c r="E34" i="4"/>
  <c r="I33" i="4"/>
  <c r="G33" i="4"/>
  <c r="F33" i="4"/>
  <c r="E33" i="4" s="1"/>
  <c r="D33" i="4"/>
  <c r="H32" i="4"/>
  <c r="E32" i="4"/>
  <c r="H31" i="4"/>
  <c r="E31" i="4"/>
  <c r="E26" i="4"/>
  <c r="E25" i="4"/>
  <c r="E24" i="4"/>
  <c r="E23" i="4"/>
  <c r="F21" i="4"/>
  <c r="D21" i="4"/>
  <c r="F20" i="4"/>
  <c r="E20" i="4" s="1"/>
  <c r="F18" i="4"/>
  <c r="E18" i="4" s="1"/>
  <c r="F17" i="4"/>
  <c r="E17" i="4" s="1"/>
  <c r="F16" i="4"/>
  <c r="E16" i="4" s="1"/>
  <c r="E15" i="4"/>
  <c r="F14" i="4"/>
  <c r="E14" i="4" s="1"/>
  <c r="D14" i="4"/>
  <c r="F13" i="4"/>
  <c r="D13" i="4"/>
  <c r="E13" i="4" s="1"/>
  <c r="F12" i="4"/>
  <c r="E12" i="4" s="1"/>
  <c r="E11" i="4"/>
  <c r="F9" i="4"/>
  <c r="E9" i="4" s="1"/>
  <c r="F8" i="4"/>
  <c r="E8" i="4" s="1"/>
  <c r="F7" i="4"/>
  <c r="D7" i="4"/>
  <c r="E21" i="4" l="1"/>
  <c r="H33" i="4"/>
  <c r="E7" i="4"/>
  <c r="H39" i="4"/>
</calcChain>
</file>

<file path=xl/comments1.xml><?xml version="1.0" encoding="utf-8"?>
<comments xmlns="http://schemas.openxmlformats.org/spreadsheetml/2006/main">
  <authors>
    <author>Автор</author>
  </authors>
  <commentList>
    <comment ref="E17" authorId="0" shapeId="0">
      <text>
        <r>
          <rPr>
            <sz val="9"/>
            <color indexed="81"/>
            <rFont val="Tahoma"/>
            <charset val="1"/>
          </rPr>
          <t>12,55892 - МКУ аппарат
86,046- мку биб-та, посемления</t>
        </r>
      </text>
    </comment>
  </commentList>
</comments>
</file>

<file path=xl/sharedStrings.xml><?xml version="1.0" encoding="utf-8"?>
<sst xmlns="http://schemas.openxmlformats.org/spreadsheetml/2006/main" count="98" uniqueCount="42">
  <si>
    <t xml:space="preserve">Пояснительная записка
к проекту постановления  "О внесении изменений в постановление администрации Нефтеюганского района от 31.10.2022 № 2093-па-нпа  "О муниципальной программы Нефтеюганского района  "Культурное пространство"
</t>
  </si>
  <si>
    <t>Основное мероприятие программы</t>
  </si>
  <si>
    <t>Ответственный исполнитель</t>
  </si>
  <si>
    <t>Источник финансирования</t>
  </si>
  <si>
    <t>2023 год, тыс. руб.</t>
  </si>
  <si>
    <t>Пояснение (прописать причины +,-)</t>
  </si>
  <si>
    <t>Утверждено</t>
  </si>
  <si>
    <t>Вносимые изменения</t>
  </si>
  <si>
    <t>Сумма с учетом изменений</t>
  </si>
  <si>
    <t>Подпрограмма III  "Совершенствование системы управления в сфере культуры"</t>
  </si>
  <si>
    <t>1.1. Региональный проект "Культурная среда"</t>
  </si>
  <si>
    <t xml:space="preserve">Департамент культуры и спорта Нефтеюганского района </t>
  </si>
  <si>
    <t>местный бюджет</t>
  </si>
  <si>
    <t>На основании подписанного соглашения о предоставлении субсидии из бюджета Ханты-Мансийского автономного округа - Югры местному бюджету "30" января 2023 г. № 71818000-1-2023-007</t>
  </si>
  <si>
    <t>1.2.  Основное мероприятие: "Укрепление материально-технической базы учреждений культуры"</t>
  </si>
  <si>
    <t xml:space="preserve">Департамент культуры и спорта Нефтеюганского района" </t>
  </si>
  <si>
    <t xml:space="preserve">Изменения в соотвествии с решением Думы Нефтеюганского района от  30.11.2022  № 830 
</t>
  </si>
  <si>
    <t>иные  источники</t>
  </si>
  <si>
    <t>Увеличение иных источников</t>
  </si>
  <si>
    <t>Подпрограмма II "Укрепление единого культурного пространства в Нефтеюганском районе. Поддержка творческих инициатив, способствующих самореализации граждан"</t>
  </si>
  <si>
    <t xml:space="preserve">2.3. Основное мероприятие   "Поддержка одаренных детей и молодежи, развитие художественного образования" </t>
  </si>
  <si>
    <t>Уменьшение 
(-) 0,00001 перераспределение на софинансирование мероприятия 1.1. Региональный проект "Культурная среда"</t>
  </si>
  <si>
    <t xml:space="preserve">2.4. Основное мероприятие "Стимулирование культурного разнообразия в Нефтеюганском районе, в том числе популяризация народных художественных промыслов и ремесел" </t>
  </si>
  <si>
    <t>Департамент культуры и спорта Нефтеюганского района</t>
  </si>
  <si>
    <t>иные источники</t>
  </si>
  <si>
    <t>Администрация Нефтеюганского района (Управляющий делами)</t>
  </si>
  <si>
    <t>2.6. Основное мероприятие "Развитие библиотечного дела"</t>
  </si>
  <si>
    <t>2.7 Основное мероприятие  "Развитие музейного дела"</t>
  </si>
  <si>
    <t>Подпрограмма III "Совершенствование системы управления в сфере культуры и архивного дела"</t>
  </si>
  <si>
    <t xml:space="preserve">3.1. Основное мероприятие  "Реализация единой региональной  (государственной) и муниципальной политики в сфере культуры"       </t>
  </si>
  <si>
    <t>Итого по программе:</t>
  </si>
  <si>
    <t>в том числе:</t>
  </si>
  <si>
    <t>федеральный бюджет</t>
  </si>
  <si>
    <t>бюджет автономного округа</t>
  </si>
  <si>
    <t>2024 год, тыс. руб.</t>
  </si>
  <si>
    <t>2025 год, тыс. руб.</t>
  </si>
  <si>
    <t xml:space="preserve">Департамент строительства и жилищно-коммунального комплекса Нефтеюганского района </t>
  </si>
  <si>
    <t xml:space="preserve">Увеличение иных источников по расчетам УКС и ЖКК на строительство объекта Сельский дом культуры-библиотека в сп.Куть-Ях  </t>
  </si>
  <si>
    <t>Уменьшение иных источников</t>
  </si>
  <si>
    <t xml:space="preserve">Исполнитель:                                                                                                  </t>
  </si>
  <si>
    <t>Н.В.Ямщикова 316-447</t>
  </si>
  <si>
    <t>Соответствующие изменения внесены в таблицу 4,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</si>
</sst>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#,##0.00000_ ;[Red]\-#,##0.00000\ "/>
    <numFmt numFmtId="165" formatCode="_-* #,##0.00000\ _₽_-;\-* #,##0.00000\ _₽_-;_-* &quot;-&quot;??\ _₽_-;_-@_-"/>
    <numFmt numFmtId="166" formatCode="#,##0.00000"/>
    <numFmt numFmtId="167" formatCode="_-* #,##0.00000_р_._-;\-* #,##0.00000_р_._-;_-* &quot;-&quot;??_р_._-;_-@_-"/>
    <numFmt numFmtId="168" formatCode="_-* #,##0.00000\ _₽_-;\-* #,##0.00000\ _₽_-;_-* &quot;-&quot;?????\ _₽_-;_-@_-"/>
    <numFmt numFmtId="169" formatCode="0.00000"/>
    <numFmt numFmtId="170" formatCode="_-* #,##0.000000\ _₽_-;\-* #,##0.000000\ _₽_-;_-* &quot;-&quot;??\ _₽_-;_-@_-"/>
    <numFmt numFmtId="171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71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4" fillId="2" borderId="0" xfId="1" applyFont="1" applyFill="1"/>
    <xf numFmtId="0" fontId="4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wrapText="1"/>
    </xf>
    <xf numFmtId="164" fontId="4" fillId="0" borderId="0" xfId="1" applyNumberFormat="1" applyFont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 wrapText="1"/>
    </xf>
    <xf numFmtId="165" fontId="6" fillId="2" borderId="1" xfId="3" applyNumberFormat="1" applyFont="1" applyFill="1" applyBorder="1" applyAlignment="1">
      <alignment horizontal="justify" vertical="center"/>
    </xf>
    <xf numFmtId="166" fontId="6" fillId="2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top" wrapText="1"/>
    </xf>
    <xf numFmtId="49" fontId="4" fillId="0" borderId="0" xfId="1" applyNumberFormat="1" applyFont="1" applyAlignment="1">
      <alignment horizontal="center" vertical="top" wrapText="1"/>
    </xf>
    <xf numFmtId="167" fontId="6" fillId="2" borderId="1" xfId="4" applyNumberFormat="1" applyFont="1" applyFill="1" applyBorder="1" applyAlignment="1">
      <alignment horizontal="center" vertical="center" wrapText="1"/>
    </xf>
    <xf numFmtId="164" fontId="4" fillId="0" borderId="0" xfId="1" applyNumberFormat="1" applyFont="1" applyAlignment="1">
      <alignment horizontal="center" vertical="top" wrapText="1"/>
    </xf>
    <xf numFmtId="167" fontId="6" fillId="2" borderId="1" xfId="2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vertical="center" wrapText="1"/>
    </xf>
    <xf numFmtId="165" fontId="9" fillId="0" borderId="0" xfId="1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168" fontId="13" fillId="0" borderId="0" xfId="1" applyNumberFormat="1" applyFont="1" applyFill="1"/>
    <xf numFmtId="164" fontId="12" fillId="0" borderId="0" xfId="1" applyNumberFormat="1" applyFont="1" applyFill="1" applyAlignment="1">
      <alignment horizontal="center" wrapText="1"/>
    </xf>
    <xf numFmtId="0" fontId="12" fillId="0" borderId="0" xfId="1" applyFont="1" applyFill="1" applyAlignment="1">
      <alignment wrapText="1"/>
    </xf>
    <xf numFmtId="0" fontId="14" fillId="2" borderId="1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vertical="center" wrapText="1"/>
    </xf>
    <xf numFmtId="0" fontId="16" fillId="0" borderId="1" xfId="1" applyFont="1" applyFill="1" applyBorder="1"/>
    <xf numFmtId="168" fontId="8" fillId="0" borderId="1" xfId="1" applyNumberFormat="1" applyFont="1" applyBorder="1" applyAlignment="1">
      <alignment horizontal="center" vertical="center" wrapText="1"/>
    </xf>
    <xf numFmtId="0" fontId="13" fillId="0" borderId="0" xfId="1" applyFont="1" applyFill="1"/>
    <xf numFmtId="168" fontId="4" fillId="0" borderId="0" xfId="1" applyNumberFormat="1" applyFont="1"/>
    <xf numFmtId="164" fontId="13" fillId="0" borderId="0" xfId="1" applyNumberFormat="1" applyFont="1" applyFill="1" applyAlignment="1">
      <alignment horizontal="center" wrapText="1"/>
    </xf>
    <xf numFmtId="0" fontId="13" fillId="0" borderId="0" xfId="1" applyFont="1" applyFill="1" applyAlignment="1">
      <alignment wrapText="1"/>
    </xf>
    <xf numFmtId="166" fontId="11" fillId="0" borderId="1" xfId="1" applyNumberFormat="1" applyFont="1" applyFill="1" applyBorder="1" applyAlignment="1">
      <alignment horizontal="center" vertical="center" wrapText="1"/>
    </xf>
    <xf numFmtId="168" fontId="17" fillId="0" borderId="1" xfId="1" applyNumberFormat="1" applyFont="1" applyFill="1" applyBorder="1"/>
    <xf numFmtId="166" fontId="5" fillId="0" borderId="1" xfId="1" applyNumberFormat="1" applyFont="1" applyBorder="1" applyAlignment="1">
      <alignment horizontal="center" vertical="center" wrapText="1"/>
    </xf>
    <xf numFmtId="43" fontId="2" fillId="2" borderId="0" xfId="1" applyNumberFormat="1" applyFont="1" applyFill="1"/>
    <xf numFmtId="166" fontId="15" fillId="0" borderId="1" xfId="1" applyNumberFormat="1" applyFont="1" applyFill="1" applyBorder="1" applyAlignment="1">
      <alignment vertical="center" wrapText="1"/>
    </xf>
    <xf numFmtId="168" fontId="18" fillId="0" borderId="1" xfId="1" applyNumberFormat="1" applyFont="1" applyFill="1" applyBorder="1"/>
    <xf numFmtId="166" fontId="10" fillId="0" borderId="1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166" fontId="19" fillId="0" borderId="1" xfId="1" applyNumberFormat="1" applyFont="1" applyFill="1" applyBorder="1" applyAlignment="1">
      <alignment horizontal="center" vertical="center" wrapText="1"/>
    </xf>
    <xf numFmtId="165" fontId="2" fillId="2" borderId="0" xfId="1" applyNumberFormat="1" applyFont="1" applyFill="1"/>
    <xf numFmtId="0" fontId="6" fillId="2" borderId="0" xfId="1" applyFont="1" applyFill="1"/>
    <xf numFmtId="0" fontId="6" fillId="0" borderId="0" xfId="1" applyFont="1"/>
    <xf numFmtId="166" fontId="4" fillId="0" borderId="0" xfId="1" applyNumberFormat="1" applyFont="1"/>
    <xf numFmtId="0" fontId="6" fillId="0" borderId="6" xfId="1" applyFont="1" applyBorder="1" applyAlignment="1">
      <alignment horizontal="center" vertical="center" wrapText="1"/>
    </xf>
    <xf numFmtId="0" fontId="6" fillId="2" borderId="4" xfId="1" applyFont="1" applyFill="1" applyBorder="1" applyAlignment="1">
      <alignment horizontal="left" vertical="center" wrapText="1"/>
    </xf>
    <xf numFmtId="169" fontId="6" fillId="0" borderId="1" xfId="1" applyNumberFormat="1" applyFont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170" fontId="6" fillId="2" borderId="0" xfId="1" applyNumberFormat="1" applyFont="1" applyFill="1" applyBorder="1" applyAlignment="1">
      <alignment horizontal="center" vertical="center" wrapText="1"/>
    </xf>
    <xf numFmtId="165" fontId="6" fillId="0" borderId="0" xfId="1" applyNumberFormat="1" applyFont="1" applyBorder="1" applyAlignment="1">
      <alignment horizontal="center" vertical="center" wrapText="1"/>
    </xf>
    <xf numFmtId="170" fontId="4" fillId="0" borderId="0" xfId="1" applyNumberFormat="1" applyFont="1"/>
    <xf numFmtId="165" fontId="4" fillId="0" borderId="0" xfId="1" applyNumberFormat="1" applyFont="1"/>
    <xf numFmtId="170" fontId="4" fillId="2" borderId="0" xfId="1" applyNumberFormat="1" applyFont="1" applyFill="1"/>
    <xf numFmtId="165" fontId="6" fillId="2" borderId="1" xfId="3" applyNumberFormat="1" applyFont="1" applyFill="1" applyBorder="1" applyAlignment="1">
      <alignment horizontal="right" vertical="center"/>
    </xf>
    <xf numFmtId="166" fontId="8" fillId="2" borderId="1" xfId="1" applyNumberFormat="1" applyFont="1" applyFill="1" applyBorder="1" applyAlignment="1">
      <alignment horizontal="right" vertical="center" wrapText="1"/>
    </xf>
    <xf numFmtId="166" fontId="6" fillId="2" borderId="1" xfId="1" applyNumberFormat="1" applyFont="1" applyFill="1" applyBorder="1" applyAlignment="1">
      <alignment horizontal="right" vertical="center" wrapText="1"/>
    </xf>
    <xf numFmtId="168" fontId="6" fillId="2" borderId="7" xfId="3" applyNumberFormat="1" applyFont="1" applyFill="1" applyBorder="1" applyAlignment="1">
      <alignment horizontal="right" vertical="center" wrapText="1"/>
    </xf>
    <xf numFmtId="168" fontId="6" fillId="2" borderId="1" xfId="3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8" fontId="6" fillId="0" borderId="1" xfId="1" applyNumberFormat="1" applyFont="1" applyBorder="1" applyAlignment="1">
      <alignment horizontal="right" vertical="center" wrapText="1"/>
    </xf>
    <xf numFmtId="168" fontId="11" fillId="0" borderId="1" xfId="1" applyNumberFormat="1" applyFont="1" applyFill="1" applyBorder="1" applyAlignment="1">
      <alignment horizontal="right" vertical="center" wrapText="1"/>
    </xf>
    <xf numFmtId="168" fontId="16" fillId="0" borderId="1" xfId="1" applyNumberFormat="1" applyFont="1" applyFill="1" applyBorder="1" applyAlignment="1">
      <alignment horizontal="right"/>
    </xf>
    <xf numFmtId="168" fontId="8" fillId="0" borderId="1" xfId="1" applyNumberFormat="1" applyFont="1" applyBorder="1" applyAlignment="1">
      <alignment horizontal="right" vertical="center" wrapText="1"/>
    </xf>
    <xf numFmtId="168" fontId="17" fillId="0" borderId="1" xfId="1" applyNumberFormat="1" applyFont="1" applyFill="1" applyBorder="1" applyAlignment="1">
      <alignment horizontal="right"/>
    </xf>
    <xf numFmtId="168" fontId="5" fillId="0" borderId="1" xfId="1" applyNumberFormat="1" applyFont="1" applyBorder="1" applyAlignment="1">
      <alignment horizontal="right" vertical="center" wrapText="1"/>
    </xf>
    <xf numFmtId="168" fontId="18" fillId="0" borderId="1" xfId="1" applyNumberFormat="1" applyFont="1" applyFill="1" applyBorder="1" applyAlignment="1">
      <alignment horizontal="right"/>
    </xf>
    <xf numFmtId="0" fontId="4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6" fillId="2" borderId="6" xfId="1" applyFont="1" applyFill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2" borderId="8" xfId="1" applyFont="1" applyFill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164" fontId="4" fillId="0" borderId="0" xfId="1" applyNumberFormat="1" applyFont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top" wrapText="1"/>
    </xf>
    <xf numFmtId="0" fontId="6" fillId="2" borderId="1" xfId="1" applyFont="1" applyFill="1" applyBorder="1" applyAlignment="1">
      <alignment horizontal="left" vertical="top" wrapText="1"/>
    </xf>
  </cellXfs>
  <cellStyles count="23">
    <cellStyle name="Обычный" xfId="0" builtinId="0"/>
    <cellStyle name="Обычный 2" xfId="2"/>
    <cellStyle name="Обычный 2 2" xfId="5"/>
    <cellStyle name="Обычный 2 2 2" xfId="6"/>
    <cellStyle name="Обычный 2 2 2 2" xfId="7"/>
    <cellStyle name="Обычный 2 2 2 3" xfId="8"/>
    <cellStyle name="Обычный 2 2 2 3 2" xfId="4"/>
    <cellStyle name="Обычный 2 2 3" xfId="9"/>
    <cellStyle name="Обычный 2 3" xfId="1"/>
    <cellStyle name="Обычный 2 4" xfId="10"/>
    <cellStyle name="Обычный 3" xfId="11"/>
    <cellStyle name="Обычный 4" xfId="12"/>
    <cellStyle name="Обычный 4 2" xfId="13"/>
    <cellStyle name="Финансовый 2" xfId="14"/>
    <cellStyle name="Финансовый 2 2" xfId="15"/>
    <cellStyle name="Финансовый 2 2 2" xfId="16"/>
    <cellStyle name="Финансовый 2 2 3" xfId="17"/>
    <cellStyle name="Финансовый 2 3" xfId="3"/>
    <cellStyle name="Финансовый 2 4" xfId="18"/>
    <cellStyle name="Финансовый 3" xfId="19"/>
    <cellStyle name="Финансовый 3 2" xfId="20"/>
    <cellStyle name="Финансовый 4" xfId="21"/>
    <cellStyle name="Финансовый 4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54"/>
  <sheetViews>
    <sheetView tabSelected="1" topLeftCell="A4" zoomScale="80" zoomScaleNormal="80" zoomScaleSheetLayoutView="80" workbookViewId="0">
      <selection activeCell="F14" sqref="F14"/>
    </sheetView>
  </sheetViews>
  <sheetFormatPr defaultRowHeight="15" x14ac:dyDescent="0.25"/>
  <cols>
    <col min="1" max="1" width="37.28515625" style="1" customWidth="1"/>
    <col min="2" max="2" width="23.85546875" style="2" customWidth="1"/>
    <col min="3" max="3" width="16.42578125" style="2" customWidth="1"/>
    <col min="4" max="4" width="18.7109375" style="2" customWidth="1"/>
    <col min="5" max="5" width="18" style="2" customWidth="1"/>
    <col min="6" max="6" width="17.85546875" style="1" customWidth="1"/>
    <col min="7" max="7" width="20.85546875" style="2" customWidth="1"/>
    <col min="8" max="8" width="21.7109375" style="2" customWidth="1"/>
    <col min="9" max="9" width="18.85546875" style="2" customWidth="1"/>
    <col min="10" max="10" width="39.7109375" style="2" customWidth="1"/>
    <col min="11" max="11" width="27.42578125" style="4" customWidth="1"/>
    <col min="12" max="12" width="20.5703125" style="5" customWidth="1"/>
    <col min="13" max="13" width="17" style="4" customWidth="1"/>
    <col min="14" max="14" width="9.140625" style="4"/>
    <col min="15" max="16384" width="9.140625" style="2"/>
  </cols>
  <sheetData>
    <row r="1" spans="1:13" ht="30.75" customHeight="1" x14ac:dyDescent="0.25">
      <c r="H1" s="3"/>
      <c r="I1" s="3"/>
    </row>
    <row r="2" spans="1:13" ht="76.5" customHeight="1" x14ac:dyDescent="0.25">
      <c r="A2" s="107" t="s">
        <v>0</v>
      </c>
      <c r="B2" s="107"/>
      <c r="C2" s="107"/>
      <c r="D2" s="107"/>
      <c r="E2" s="107"/>
      <c r="F2" s="107"/>
      <c r="G2" s="107"/>
      <c r="H2" s="107"/>
      <c r="I2" s="107"/>
    </row>
    <row r="3" spans="1:13" ht="15" customHeight="1" x14ac:dyDescent="0.25">
      <c r="A3" s="106"/>
      <c r="B3" s="106"/>
      <c r="C3" s="106"/>
      <c r="D3" s="106"/>
      <c r="E3" s="106"/>
      <c r="F3" s="106"/>
      <c r="G3" s="106"/>
      <c r="H3" s="3"/>
      <c r="I3" s="3"/>
    </row>
    <row r="4" spans="1:13" ht="19.5" customHeight="1" x14ac:dyDescent="0.25">
      <c r="A4" s="89" t="s">
        <v>1</v>
      </c>
      <c r="B4" s="77" t="s">
        <v>2</v>
      </c>
      <c r="C4" s="77" t="s">
        <v>3</v>
      </c>
      <c r="D4" s="90" t="s">
        <v>4</v>
      </c>
      <c r="E4" s="90"/>
      <c r="F4" s="90"/>
      <c r="G4" s="77" t="s">
        <v>5</v>
      </c>
      <c r="H4" s="77"/>
      <c r="I4" s="77"/>
      <c r="L4" s="101"/>
    </row>
    <row r="5" spans="1:13" ht="33" customHeight="1" x14ac:dyDescent="0.25">
      <c r="A5" s="89"/>
      <c r="B5" s="77"/>
      <c r="C5" s="77"/>
      <c r="D5" s="6" t="s">
        <v>6</v>
      </c>
      <c r="E5" s="6" t="s">
        <v>7</v>
      </c>
      <c r="F5" s="7" t="s">
        <v>8</v>
      </c>
      <c r="G5" s="77"/>
      <c r="H5" s="77"/>
      <c r="I5" s="77"/>
      <c r="L5" s="101"/>
    </row>
    <row r="6" spans="1:13" ht="25.5" customHeight="1" x14ac:dyDescent="0.25">
      <c r="A6" s="102" t="s">
        <v>9</v>
      </c>
      <c r="B6" s="102"/>
      <c r="C6" s="102"/>
      <c r="D6" s="102"/>
      <c r="E6" s="102"/>
      <c r="F6" s="102"/>
      <c r="G6" s="102"/>
      <c r="H6" s="102"/>
      <c r="I6" s="102"/>
    </row>
    <row r="7" spans="1:13" ht="57.75" customHeight="1" x14ac:dyDescent="0.25">
      <c r="A7" s="8" t="s">
        <v>10</v>
      </c>
      <c r="B7" s="6" t="s">
        <v>11</v>
      </c>
      <c r="C7" s="9" t="s">
        <v>12</v>
      </c>
      <c r="D7" s="10">
        <f>298.4421</f>
        <v>298.44209999999998</v>
      </c>
      <c r="E7" s="11">
        <f>F7-D7</f>
        <v>9.9999999747524271E-6</v>
      </c>
      <c r="F7" s="10">
        <f>298.4421+0.00001</f>
        <v>298.44210999999996</v>
      </c>
      <c r="G7" s="103" t="s">
        <v>13</v>
      </c>
      <c r="H7" s="104"/>
      <c r="I7" s="105"/>
    </row>
    <row r="8" spans="1:13" ht="57" customHeight="1" x14ac:dyDescent="0.25">
      <c r="A8" s="84" t="s">
        <v>14</v>
      </c>
      <c r="B8" s="89" t="s">
        <v>15</v>
      </c>
      <c r="C8" s="9" t="s">
        <v>12</v>
      </c>
      <c r="D8" s="10">
        <v>5239.8180000000002</v>
      </c>
      <c r="E8" s="12">
        <f>F8-D8</f>
        <v>-5079.9579999999996</v>
      </c>
      <c r="F8" s="10">
        <f>5239.818-5079.958</f>
        <v>159.86000000000058</v>
      </c>
      <c r="G8" s="84" t="s">
        <v>16</v>
      </c>
      <c r="H8" s="84"/>
      <c r="I8" s="84"/>
      <c r="K8" s="13"/>
      <c r="L8" s="14"/>
    </row>
    <row r="9" spans="1:13" ht="32.25" customHeight="1" x14ac:dyDescent="0.25">
      <c r="A9" s="84"/>
      <c r="B9" s="89"/>
      <c r="C9" s="6" t="s">
        <v>17</v>
      </c>
      <c r="D9" s="15">
        <v>2754.2759999999998</v>
      </c>
      <c r="E9" s="11">
        <f>F9-D9</f>
        <v>1109.48</v>
      </c>
      <c r="F9" s="15">
        <f>2754.276+1109.48</f>
        <v>3863.7559999999999</v>
      </c>
      <c r="G9" s="84" t="s">
        <v>18</v>
      </c>
      <c r="H9" s="84"/>
      <c r="I9" s="84"/>
      <c r="K9" s="13"/>
      <c r="L9" s="14"/>
    </row>
    <row r="10" spans="1:13" ht="30.75" customHeight="1" x14ac:dyDescent="0.25">
      <c r="A10" s="96" t="s">
        <v>19</v>
      </c>
      <c r="B10" s="96"/>
      <c r="C10" s="96"/>
      <c r="D10" s="96"/>
      <c r="E10" s="96"/>
      <c r="F10" s="96"/>
      <c r="G10" s="96"/>
      <c r="H10" s="96"/>
      <c r="I10" s="96"/>
      <c r="K10" s="13"/>
      <c r="L10" s="16"/>
    </row>
    <row r="11" spans="1:13" ht="54" customHeight="1" x14ac:dyDescent="0.25">
      <c r="A11" s="78" t="s">
        <v>20</v>
      </c>
      <c r="B11" s="97" t="s">
        <v>15</v>
      </c>
      <c r="C11" s="9" t="s">
        <v>12</v>
      </c>
      <c r="D11" s="10">
        <v>48751.235990000001</v>
      </c>
      <c r="E11" s="12">
        <f>F11-D11</f>
        <v>-1.0000003385357559E-5</v>
      </c>
      <c r="F11" s="10">
        <v>48751.235979999998</v>
      </c>
      <c r="G11" s="99" t="s">
        <v>21</v>
      </c>
      <c r="H11" s="100"/>
      <c r="I11" s="100"/>
      <c r="K11" s="13"/>
      <c r="L11" s="16"/>
    </row>
    <row r="12" spans="1:13" ht="22.5" customHeight="1" x14ac:dyDescent="0.25">
      <c r="A12" s="79"/>
      <c r="B12" s="98"/>
      <c r="C12" s="6" t="s">
        <v>17</v>
      </c>
      <c r="D12" s="10">
        <v>21165.245999999999</v>
      </c>
      <c r="E12" s="11">
        <f>F12-D12</f>
        <v>8121.1759200000015</v>
      </c>
      <c r="F12" s="10">
        <f>21165.246+8121.17592</f>
        <v>29286.421920000001</v>
      </c>
      <c r="G12" s="84" t="s">
        <v>18</v>
      </c>
      <c r="H12" s="84"/>
      <c r="I12" s="84"/>
      <c r="K12" s="13"/>
      <c r="L12" s="16"/>
    </row>
    <row r="13" spans="1:13" ht="36.75" customHeight="1" x14ac:dyDescent="0.25">
      <c r="A13" s="84" t="s">
        <v>22</v>
      </c>
      <c r="B13" s="77" t="s">
        <v>23</v>
      </c>
      <c r="C13" s="6" t="s">
        <v>12</v>
      </c>
      <c r="D13" s="10">
        <f>243788.45769-4049.1</f>
        <v>239739.35769</v>
      </c>
      <c r="E13" s="12">
        <f t="shared" ref="E13:E15" si="0">F13-D13</f>
        <v>-11780.563939999993</v>
      </c>
      <c r="F13" s="10">
        <f>243788.45769-4049.1-11780.56394</f>
        <v>227958.79375000001</v>
      </c>
      <c r="G13" s="108" t="s">
        <v>16</v>
      </c>
      <c r="H13" s="108"/>
      <c r="I13" s="108"/>
      <c r="K13" s="13"/>
      <c r="L13" s="16"/>
      <c r="M13" s="13"/>
    </row>
    <row r="14" spans="1:13" ht="27" customHeight="1" x14ac:dyDescent="0.25">
      <c r="A14" s="84"/>
      <c r="B14" s="77"/>
      <c r="C14" s="6" t="s">
        <v>24</v>
      </c>
      <c r="D14" s="10">
        <f>88619.40501+4049.1</f>
        <v>92668.505010000008</v>
      </c>
      <c r="E14" s="11">
        <f t="shared" si="0"/>
        <v>10249.152229999992</v>
      </c>
      <c r="F14" s="10">
        <f>88619.40501+4049.1+10249.15223</f>
        <v>102917.65724</v>
      </c>
      <c r="G14" s="84" t="s">
        <v>18</v>
      </c>
      <c r="H14" s="84"/>
      <c r="I14" s="84"/>
    </row>
    <row r="15" spans="1:13" ht="54.75" customHeight="1" x14ac:dyDescent="0.25">
      <c r="A15" s="84"/>
      <c r="B15" s="6" t="s">
        <v>25</v>
      </c>
      <c r="C15" s="6" t="s">
        <v>24</v>
      </c>
      <c r="D15" s="17">
        <v>0</v>
      </c>
      <c r="E15" s="11">
        <f t="shared" si="0"/>
        <v>3234.174</v>
      </c>
      <c r="F15" s="10">
        <v>3234.174</v>
      </c>
      <c r="G15" s="84" t="s">
        <v>18</v>
      </c>
      <c r="H15" s="84"/>
      <c r="I15" s="84"/>
    </row>
    <row r="16" spans="1:13" ht="54" customHeight="1" x14ac:dyDescent="0.25">
      <c r="A16" s="84" t="s">
        <v>26</v>
      </c>
      <c r="B16" s="77" t="s">
        <v>23</v>
      </c>
      <c r="C16" s="7" t="s">
        <v>12</v>
      </c>
      <c r="D16" s="10">
        <v>43441.501360000002</v>
      </c>
      <c r="E16" s="12">
        <f>F16-D16</f>
        <v>-315.07718000000023</v>
      </c>
      <c r="F16" s="10">
        <f>43441.50136-315.07718</f>
        <v>43126.424180000002</v>
      </c>
      <c r="G16" s="84" t="s">
        <v>16</v>
      </c>
      <c r="H16" s="84"/>
      <c r="I16" s="84"/>
    </row>
    <row r="17" spans="1:14" ht="28.5" customHeight="1" x14ac:dyDescent="0.25">
      <c r="A17" s="84"/>
      <c r="B17" s="77"/>
      <c r="C17" s="7" t="s">
        <v>24</v>
      </c>
      <c r="D17" s="10">
        <v>10124.872009999999</v>
      </c>
      <c r="E17" s="11">
        <f>F17-D17</f>
        <v>3577.2314399999996</v>
      </c>
      <c r="F17" s="10">
        <f>10124.87201+3577.23144</f>
        <v>13702.103449999999</v>
      </c>
      <c r="G17" s="84" t="s">
        <v>18</v>
      </c>
      <c r="H17" s="84"/>
      <c r="I17" s="84"/>
    </row>
    <row r="18" spans="1:14" ht="56.25" customHeight="1" x14ac:dyDescent="0.25">
      <c r="A18" s="18" t="s">
        <v>27</v>
      </c>
      <c r="B18" s="6" t="s">
        <v>23</v>
      </c>
      <c r="C18" s="7" t="s">
        <v>24</v>
      </c>
      <c r="D18" s="10">
        <v>6209.3995100000002</v>
      </c>
      <c r="E18" s="11">
        <f>F18-D18</f>
        <v>3157.2774899999995</v>
      </c>
      <c r="F18" s="10">
        <f>6209.39951+3157.27749</f>
        <v>9366.6769999999997</v>
      </c>
      <c r="G18" s="84" t="s">
        <v>18</v>
      </c>
      <c r="H18" s="84"/>
      <c r="I18" s="84"/>
    </row>
    <row r="19" spans="1:14" ht="20.25" customHeight="1" x14ac:dyDescent="0.25">
      <c r="A19" s="93" t="s">
        <v>28</v>
      </c>
      <c r="B19" s="94"/>
      <c r="C19" s="94"/>
      <c r="D19" s="94"/>
      <c r="E19" s="94"/>
      <c r="F19" s="94"/>
      <c r="G19" s="94"/>
      <c r="H19" s="94"/>
      <c r="I19" s="95"/>
    </row>
    <row r="20" spans="1:14" ht="65.25" customHeight="1" x14ac:dyDescent="0.25">
      <c r="A20" s="19" t="s">
        <v>29</v>
      </c>
      <c r="B20" s="6" t="s">
        <v>11</v>
      </c>
      <c r="C20" s="7" t="s">
        <v>24</v>
      </c>
      <c r="D20" s="10">
        <v>37494.190369999997</v>
      </c>
      <c r="E20" s="11">
        <f t="shared" ref="E20" si="1">F20-D20</f>
        <v>4156.897060000003</v>
      </c>
      <c r="F20" s="10">
        <f>37494.19037+4156.89706</f>
        <v>41651.08743</v>
      </c>
      <c r="G20" s="85" t="s">
        <v>18</v>
      </c>
      <c r="H20" s="86"/>
      <c r="I20" s="87"/>
      <c r="K20" s="20"/>
      <c r="L20" s="21"/>
    </row>
    <row r="21" spans="1:14" s="27" customFormat="1" ht="18.75" customHeight="1" x14ac:dyDescent="0.25">
      <c r="A21" s="22" t="s">
        <v>30</v>
      </c>
      <c r="B21" s="23"/>
      <c r="C21" s="24"/>
      <c r="D21" s="25">
        <f>D23+D24+D25+D26</f>
        <v>1227839.9816399999</v>
      </c>
      <c r="E21" s="26">
        <f t="shared" ref="E21:F21" si="2">E23+E24+E25+E26</f>
        <v>16429.789020000142</v>
      </c>
      <c r="F21" s="25">
        <f t="shared" si="2"/>
        <v>1244269.7706600002</v>
      </c>
      <c r="G21" s="88"/>
      <c r="H21" s="88"/>
      <c r="I21" s="88"/>
      <c r="K21" s="28"/>
      <c r="L21" s="29"/>
      <c r="M21" s="30"/>
      <c r="N21" s="30"/>
    </row>
    <row r="22" spans="1:14" s="36" customFormat="1" ht="18" customHeight="1" x14ac:dyDescent="0.25">
      <c r="A22" s="31" t="s">
        <v>31</v>
      </c>
      <c r="B22" s="32"/>
      <c r="C22" s="33"/>
      <c r="D22" s="34"/>
      <c r="E22" s="35"/>
      <c r="F22" s="34"/>
      <c r="G22" s="88"/>
      <c r="H22" s="88"/>
      <c r="I22" s="88"/>
      <c r="K22" s="37"/>
      <c r="L22" s="38"/>
      <c r="M22" s="39"/>
      <c r="N22" s="39"/>
    </row>
    <row r="23" spans="1:14" s="36" customFormat="1" ht="18.75" customHeight="1" x14ac:dyDescent="0.25">
      <c r="A23" s="31" t="s">
        <v>32</v>
      </c>
      <c r="B23" s="32"/>
      <c r="C23" s="33"/>
      <c r="D23" s="40">
        <v>2286.1999999999998</v>
      </c>
      <c r="E23" s="41">
        <f t="shared" ref="E23:E26" si="3">F23-D23</f>
        <v>0</v>
      </c>
      <c r="F23" s="42">
        <v>2286.1999999999998</v>
      </c>
      <c r="G23" s="88"/>
      <c r="H23" s="88"/>
      <c r="I23" s="88"/>
      <c r="J23" s="43"/>
      <c r="K23" s="37"/>
      <c r="L23" s="38"/>
      <c r="M23" s="39"/>
      <c r="N23" s="39"/>
    </row>
    <row r="24" spans="1:14" s="36" customFormat="1" ht="18.75" customHeight="1" x14ac:dyDescent="0.25">
      <c r="A24" s="31" t="s">
        <v>33</v>
      </c>
      <c r="B24" s="32"/>
      <c r="C24" s="33"/>
      <c r="D24" s="40">
        <v>4405</v>
      </c>
      <c r="E24" s="41">
        <f t="shared" si="3"/>
        <v>0</v>
      </c>
      <c r="F24" s="42">
        <v>4405</v>
      </c>
      <c r="G24" s="88"/>
      <c r="H24" s="88"/>
      <c r="I24" s="88"/>
      <c r="J24" s="43"/>
      <c r="K24" s="37"/>
      <c r="L24" s="38"/>
      <c r="M24" s="39"/>
      <c r="N24" s="39"/>
    </row>
    <row r="25" spans="1:14" s="36" customFormat="1" ht="18.75" customHeight="1" x14ac:dyDescent="0.25">
      <c r="A25" s="31" t="s">
        <v>12</v>
      </c>
      <c r="B25" s="32"/>
      <c r="C25" s="44"/>
      <c r="D25" s="40">
        <v>425923.09797</v>
      </c>
      <c r="E25" s="45">
        <f t="shared" si="3"/>
        <v>-17175.599120000028</v>
      </c>
      <c r="F25" s="46">
        <v>408747.49884999997</v>
      </c>
      <c r="G25" s="88"/>
      <c r="H25" s="88"/>
      <c r="I25" s="88"/>
      <c r="J25" s="43"/>
      <c r="K25" s="47"/>
      <c r="L25" s="38"/>
      <c r="M25" s="39"/>
      <c r="N25" s="39"/>
    </row>
    <row r="26" spans="1:14" s="36" customFormat="1" ht="22.5" customHeight="1" x14ac:dyDescent="0.25">
      <c r="A26" s="31" t="s">
        <v>24</v>
      </c>
      <c r="B26" s="32"/>
      <c r="C26" s="44"/>
      <c r="D26" s="40">
        <v>795225.68366999994</v>
      </c>
      <c r="E26" s="41">
        <f t="shared" si="3"/>
        <v>33605.38814000017</v>
      </c>
      <c r="F26" s="48">
        <v>828831.07181000011</v>
      </c>
      <c r="G26" s="88"/>
      <c r="H26" s="88"/>
      <c r="I26" s="88"/>
      <c r="J26" s="49"/>
      <c r="K26" s="47"/>
    </row>
    <row r="27" spans="1:14" x14ac:dyDescent="0.25">
      <c r="A27" s="50"/>
      <c r="B27" s="51"/>
      <c r="C27" s="51"/>
      <c r="D27" s="51"/>
      <c r="E27" s="51"/>
      <c r="F27" s="50"/>
      <c r="G27" s="51"/>
      <c r="H27" s="51"/>
      <c r="I27" s="51"/>
      <c r="K27" s="37"/>
    </row>
    <row r="28" spans="1:14" x14ac:dyDescent="0.25">
      <c r="A28" s="2"/>
      <c r="E28" s="52"/>
      <c r="F28" s="2"/>
    </row>
    <row r="29" spans="1:14" ht="33" customHeight="1" x14ac:dyDescent="0.25">
      <c r="A29" s="89" t="s">
        <v>1</v>
      </c>
      <c r="B29" s="77" t="s">
        <v>2</v>
      </c>
      <c r="C29" s="77" t="s">
        <v>3</v>
      </c>
      <c r="D29" s="90" t="s">
        <v>34</v>
      </c>
      <c r="E29" s="90"/>
      <c r="F29" s="90"/>
      <c r="G29" s="91" t="s">
        <v>35</v>
      </c>
      <c r="H29" s="92"/>
      <c r="I29" s="92"/>
      <c r="J29" s="77" t="s">
        <v>5</v>
      </c>
    </row>
    <row r="30" spans="1:14" ht="41.25" customHeight="1" x14ac:dyDescent="0.25">
      <c r="A30" s="89"/>
      <c r="B30" s="77"/>
      <c r="C30" s="77"/>
      <c r="D30" s="6" t="s">
        <v>6</v>
      </c>
      <c r="E30" s="6" t="s">
        <v>7</v>
      </c>
      <c r="F30" s="7" t="s">
        <v>8</v>
      </c>
      <c r="G30" s="6" t="s">
        <v>6</v>
      </c>
      <c r="H30" s="6" t="s">
        <v>7</v>
      </c>
      <c r="I30" s="7" t="s">
        <v>8</v>
      </c>
      <c r="J30" s="77"/>
      <c r="M30" s="2"/>
    </row>
    <row r="31" spans="1:14" ht="54.75" customHeight="1" x14ac:dyDescent="0.25">
      <c r="A31" s="78" t="s">
        <v>14</v>
      </c>
      <c r="B31" s="6" t="s">
        <v>23</v>
      </c>
      <c r="C31" s="7" t="s">
        <v>12</v>
      </c>
      <c r="D31" s="63">
        <v>200</v>
      </c>
      <c r="E31" s="64">
        <f>F31-D31</f>
        <v>-200</v>
      </c>
      <c r="F31" s="63">
        <v>0</v>
      </c>
      <c r="G31" s="63">
        <v>200</v>
      </c>
      <c r="H31" s="64">
        <f>I31-G31</f>
        <v>-200</v>
      </c>
      <c r="I31" s="63">
        <v>0</v>
      </c>
      <c r="J31" s="19" t="s">
        <v>16</v>
      </c>
      <c r="L31" s="4"/>
    </row>
    <row r="32" spans="1:14" ht="96.75" customHeight="1" x14ac:dyDescent="0.25">
      <c r="A32" s="79"/>
      <c r="B32" s="7" t="s">
        <v>36</v>
      </c>
      <c r="C32" s="53" t="s">
        <v>17</v>
      </c>
      <c r="D32" s="63">
        <v>12050</v>
      </c>
      <c r="E32" s="65">
        <f>F32-D32</f>
        <v>5206.9960400000018</v>
      </c>
      <c r="F32" s="63">
        <v>17256.996040000002</v>
      </c>
      <c r="G32" s="66">
        <v>153525.09</v>
      </c>
      <c r="H32" s="65">
        <f>I32-G32</f>
        <v>31272.22537</v>
      </c>
      <c r="I32" s="67">
        <v>184797.31537</v>
      </c>
      <c r="J32" s="54" t="s">
        <v>37</v>
      </c>
      <c r="L32" s="4"/>
      <c r="M32" s="2"/>
    </row>
    <row r="33" spans="1:12" ht="58.5" customHeight="1" x14ac:dyDescent="0.25">
      <c r="A33" s="78" t="s">
        <v>22</v>
      </c>
      <c r="B33" s="80" t="s">
        <v>23</v>
      </c>
      <c r="C33" s="7" t="s">
        <v>12</v>
      </c>
      <c r="D33" s="63">
        <f>142039.74243-8514.9</f>
        <v>133524.84243000002</v>
      </c>
      <c r="E33" s="65">
        <f>F33-D33</f>
        <v>20082.025779999996</v>
      </c>
      <c r="F33" s="63">
        <f>142039.74243-8514.9+20082.02578</f>
        <v>153606.86821000002</v>
      </c>
      <c r="G33" s="63">
        <f>119014.54153-1412</f>
        <v>117602.54153</v>
      </c>
      <c r="H33" s="65">
        <f>I33-G33</f>
        <v>20082.025780000011</v>
      </c>
      <c r="I33" s="63">
        <f>119014.54153-1412+20082.02578</f>
        <v>137684.56731000001</v>
      </c>
      <c r="J33" s="19" t="s">
        <v>16</v>
      </c>
      <c r="L33" s="4"/>
    </row>
    <row r="34" spans="1:12" ht="46.5" customHeight="1" x14ac:dyDescent="0.25">
      <c r="A34" s="79"/>
      <c r="B34" s="81"/>
      <c r="C34" s="53" t="s">
        <v>17</v>
      </c>
      <c r="D34" s="63">
        <v>198883.02027000001</v>
      </c>
      <c r="E34" s="64">
        <f>F34-D34</f>
        <v>-21613.437490000011</v>
      </c>
      <c r="F34" s="63">
        <v>177269.58278</v>
      </c>
      <c r="G34" s="66">
        <v>214805.32117000001</v>
      </c>
      <c r="H34" s="64">
        <f>I34-G34</f>
        <v>-21613.437490000011</v>
      </c>
      <c r="I34" s="67">
        <v>193191.88368</v>
      </c>
      <c r="J34" s="19" t="s">
        <v>38</v>
      </c>
      <c r="L34" s="4"/>
    </row>
    <row r="35" spans="1:12" ht="55.5" customHeight="1" x14ac:dyDescent="0.25">
      <c r="A35" s="78" t="s">
        <v>26</v>
      </c>
      <c r="B35" s="80" t="s">
        <v>23</v>
      </c>
      <c r="C35" s="18" t="s">
        <v>32</v>
      </c>
      <c r="D35" s="63">
        <v>0</v>
      </c>
      <c r="E35" s="63">
        <v>0</v>
      </c>
      <c r="F35" s="63">
        <v>0</v>
      </c>
      <c r="G35" s="63">
        <v>0</v>
      </c>
      <c r="H35" s="68">
        <f>I35-G35</f>
        <v>71.5</v>
      </c>
      <c r="I35" s="63">
        <f>0+71.5</f>
        <v>71.5</v>
      </c>
      <c r="J35" s="84" t="s">
        <v>16</v>
      </c>
      <c r="L35" s="4"/>
    </row>
    <row r="36" spans="1:12" ht="52.5" customHeight="1" x14ac:dyDescent="0.25">
      <c r="A36" s="82"/>
      <c r="B36" s="83"/>
      <c r="C36" s="18" t="s">
        <v>33</v>
      </c>
      <c r="D36" s="63">
        <v>0</v>
      </c>
      <c r="E36" s="63">
        <v>0</v>
      </c>
      <c r="F36" s="63">
        <v>0</v>
      </c>
      <c r="G36" s="63">
        <v>1033.0999999999999</v>
      </c>
      <c r="H36" s="68">
        <f t="shared" ref="H36:H38" si="4">I36-G36</f>
        <v>94.799999999999955</v>
      </c>
      <c r="I36" s="63">
        <f>1033.1+94.8</f>
        <v>1127.8999999999999</v>
      </c>
      <c r="J36" s="84"/>
      <c r="L36" s="4"/>
    </row>
    <row r="37" spans="1:12" ht="29.25" customHeight="1" x14ac:dyDescent="0.25">
      <c r="A37" s="82"/>
      <c r="B37" s="83"/>
      <c r="C37" s="18" t="s">
        <v>12</v>
      </c>
      <c r="D37" s="63">
        <v>32755.828000000001</v>
      </c>
      <c r="E37" s="69">
        <f>F37-D37</f>
        <v>1079.1999999999971</v>
      </c>
      <c r="F37" s="63">
        <f>32755.828+1079.2</f>
        <v>33835.027999999998</v>
      </c>
      <c r="G37" s="63">
        <v>27667.278900000001</v>
      </c>
      <c r="H37" s="68">
        <f t="shared" si="4"/>
        <v>1079.2000000000007</v>
      </c>
      <c r="I37" s="63">
        <f>27667.2789+1079.2</f>
        <v>28746.478900000002</v>
      </c>
      <c r="J37" s="84"/>
    </row>
    <row r="38" spans="1:12" ht="36" customHeight="1" x14ac:dyDescent="0.25">
      <c r="A38" s="79"/>
      <c r="B38" s="81"/>
      <c r="C38" s="53" t="s">
        <v>17</v>
      </c>
      <c r="D38" s="63">
        <v>20810.54537</v>
      </c>
      <c r="E38" s="69">
        <f>F38-D38</f>
        <v>1448.2542600000088</v>
      </c>
      <c r="F38" s="63">
        <v>22258.799630000009</v>
      </c>
      <c r="G38" s="63">
        <v>25899.09447</v>
      </c>
      <c r="H38" s="68">
        <f t="shared" si="4"/>
        <v>1708.1542600000066</v>
      </c>
      <c r="I38" s="63">
        <v>27607.248730000007</v>
      </c>
      <c r="J38" s="18"/>
    </row>
    <row r="39" spans="1:12" ht="18" customHeight="1" x14ac:dyDescent="0.25">
      <c r="A39" s="22" t="s">
        <v>30</v>
      </c>
      <c r="B39" s="6"/>
      <c r="C39" s="6"/>
      <c r="D39" s="70">
        <f>D41+D42+D43+D44</f>
        <v>608154.32998000004</v>
      </c>
      <c r="E39" s="70">
        <f t="shared" ref="E39:F39" si="5">E41+E42+E43+E44</f>
        <v>6003.038590000011</v>
      </c>
      <c r="F39" s="70">
        <f t="shared" si="5"/>
        <v>614157.36857000005</v>
      </c>
      <c r="G39" s="70">
        <f>G41+G42+G43+G44</f>
        <v>749230.91998000001</v>
      </c>
      <c r="H39" s="70">
        <f t="shared" ref="H39:I39" si="6">H41+H42+H43+H44</f>
        <v>32494.467919999919</v>
      </c>
      <c r="I39" s="70">
        <f t="shared" si="6"/>
        <v>781725.38789999997</v>
      </c>
      <c r="J39" s="76"/>
    </row>
    <row r="40" spans="1:12" ht="18" customHeight="1" x14ac:dyDescent="0.25">
      <c r="A40" s="31" t="s">
        <v>31</v>
      </c>
      <c r="B40" s="6"/>
      <c r="C40" s="6"/>
      <c r="D40" s="71"/>
      <c r="E40" s="72"/>
      <c r="F40" s="71"/>
      <c r="G40" s="71"/>
      <c r="H40" s="72"/>
      <c r="I40" s="71"/>
      <c r="J40" s="76"/>
    </row>
    <row r="41" spans="1:12" ht="18" customHeight="1" x14ac:dyDescent="0.25">
      <c r="A41" s="31" t="s">
        <v>32</v>
      </c>
      <c r="B41" s="6"/>
      <c r="C41" s="55"/>
      <c r="D41" s="70">
        <v>74.7</v>
      </c>
      <c r="E41" s="73">
        <f t="shared" ref="E41:E44" si="7">F41-D41</f>
        <v>0</v>
      </c>
      <c r="F41" s="74">
        <v>74.7</v>
      </c>
      <c r="G41" s="70">
        <v>0</v>
      </c>
      <c r="H41" s="73">
        <f t="shared" ref="H41:H43" si="8">I41-G41</f>
        <v>71.5</v>
      </c>
      <c r="I41" s="74">
        <v>71.5</v>
      </c>
      <c r="J41" s="76"/>
    </row>
    <row r="42" spans="1:12" ht="18" customHeight="1" x14ac:dyDescent="0.25">
      <c r="A42" s="31" t="s">
        <v>33</v>
      </c>
      <c r="B42" s="6"/>
      <c r="C42" s="55"/>
      <c r="D42" s="70">
        <v>1702.8999999999999</v>
      </c>
      <c r="E42" s="73">
        <f t="shared" si="7"/>
        <v>0</v>
      </c>
      <c r="F42" s="74">
        <v>1702.8999999999999</v>
      </c>
      <c r="G42" s="70">
        <v>1379.1</v>
      </c>
      <c r="H42" s="73">
        <f t="shared" si="8"/>
        <v>94.799999999999955</v>
      </c>
      <c r="I42" s="74">
        <v>1473.8999999999999</v>
      </c>
      <c r="J42" s="76"/>
    </row>
    <row r="43" spans="1:12" ht="25.5" customHeight="1" x14ac:dyDescent="0.25">
      <c r="A43" s="31" t="s">
        <v>12</v>
      </c>
      <c r="B43" s="6"/>
      <c r="C43" s="55"/>
      <c r="D43" s="70">
        <v>306179.83345000003</v>
      </c>
      <c r="E43" s="73">
        <f t="shared" si="7"/>
        <v>20961.225779999979</v>
      </c>
      <c r="F43" s="74">
        <v>327141.05923000001</v>
      </c>
      <c r="G43" s="70">
        <v>277146.18345000001</v>
      </c>
      <c r="H43" s="73">
        <f t="shared" si="8"/>
        <v>20961.225779999979</v>
      </c>
      <c r="I43" s="74">
        <v>298107.40922999999</v>
      </c>
      <c r="J43" s="76"/>
    </row>
    <row r="44" spans="1:12" ht="27.75" customHeight="1" x14ac:dyDescent="0.25">
      <c r="A44" s="31" t="s">
        <v>24</v>
      </c>
      <c r="B44" s="6"/>
      <c r="C44" s="6"/>
      <c r="D44" s="70">
        <v>300196.89653000003</v>
      </c>
      <c r="E44" s="75">
        <f t="shared" si="7"/>
        <v>-14958.187189999968</v>
      </c>
      <c r="F44" s="70">
        <v>285238.70934000006</v>
      </c>
      <c r="G44" s="70">
        <v>470705.63653000002</v>
      </c>
      <c r="H44" s="73">
        <f>I44-G44</f>
        <v>11366.942139999941</v>
      </c>
      <c r="I44" s="70">
        <v>482072.57866999996</v>
      </c>
      <c r="J44" s="76"/>
    </row>
    <row r="45" spans="1:12" ht="9.75" customHeight="1" x14ac:dyDescent="0.25">
      <c r="A45" s="56"/>
      <c r="B45" s="57"/>
      <c r="C45" s="57"/>
      <c r="D45" s="57"/>
      <c r="E45" s="57"/>
      <c r="F45" s="56"/>
      <c r="G45" s="57"/>
      <c r="H45" s="57"/>
      <c r="I45" s="57"/>
    </row>
    <row r="46" spans="1:12" ht="9.75" customHeight="1" x14ac:dyDescent="0.25">
      <c r="A46" s="56"/>
      <c r="B46" s="57"/>
      <c r="C46" s="57"/>
      <c r="D46" s="57"/>
      <c r="E46" s="57"/>
      <c r="F46" s="56"/>
      <c r="G46" s="57"/>
      <c r="H46" s="57"/>
      <c r="I46" s="57"/>
    </row>
    <row r="47" spans="1:12" ht="18" customHeight="1" x14ac:dyDescent="0.25">
      <c r="A47" s="50" t="s">
        <v>39</v>
      </c>
      <c r="C47" s="39"/>
      <c r="E47" s="57"/>
      <c r="F47" s="56"/>
      <c r="G47" s="57"/>
      <c r="H47" s="57"/>
      <c r="I47" s="57"/>
    </row>
    <row r="48" spans="1:12" ht="24.75" customHeight="1" x14ac:dyDescent="0.25">
      <c r="A48" s="50" t="s">
        <v>40</v>
      </c>
      <c r="C48" s="4"/>
      <c r="E48" s="57"/>
      <c r="F48" s="58"/>
      <c r="G48" s="57"/>
      <c r="H48" s="57"/>
      <c r="I48" s="59"/>
    </row>
    <row r="49" spans="1:9" ht="19.5" customHeight="1" x14ac:dyDescent="0.25">
      <c r="C49" s="4"/>
      <c r="E49" s="57"/>
      <c r="F49" s="58"/>
      <c r="G49" s="57"/>
      <c r="H49" s="57"/>
      <c r="I49" s="59"/>
    </row>
    <row r="50" spans="1:9" ht="19.5" customHeight="1" x14ac:dyDescent="0.25">
      <c r="A50" s="50" t="s">
        <v>41</v>
      </c>
      <c r="C50" s="4"/>
      <c r="E50" s="57"/>
      <c r="F50" s="58"/>
      <c r="G50" s="57"/>
      <c r="H50" s="57"/>
      <c r="I50" s="59"/>
    </row>
    <row r="51" spans="1:9" ht="24" customHeight="1" x14ac:dyDescent="0.25">
      <c r="A51" s="56"/>
      <c r="B51" s="57"/>
      <c r="C51" s="57"/>
      <c r="E51" s="57"/>
      <c r="F51" s="58"/>
      <c r="G51" s="57"/>
      <c r="H51" s="57"/>
      <c r="I51" s="59"/>
    </row>
    <row r="52" spans="1:9" ht="17.25" customHeight="1" x14ac:dyDescent="0.25">
      <c r="A52" s="56"/>
      <c r="B52" s="57"/>
      <c r="C52" s="57"/>
      <c r="E52" s="57"/>
      <c r="F52" s="58"/>
      <c r="G52" s="57"/>
      <c r="H52" s="57"/>
      <c r="I52" s="59"/>
    </row>
    <row r="53" spans="1:9" x14ac:dyDescent="0.25">
      <c r="A53" s="2"/>
      <c r="E53" s="52"/>
      <c r="F53" s="60"/>
      <c r="I53" s="61"/>
    </row>
    <row r="54" spans="1:9" x14ac:dyDescent="0.25">
      <c r="F54" s="62"/>
      <c r="I54" s="61"/>
    </row>
  </sheetData>
  <mergeCells count="45">
    <mergeCell ref="A2:I2"/>
    <mergeCell ref="A3:G3"/>
    <mergeCell ref="A4:A5"/>
    <mergeCell ref="B4:B5"/>
    <mergeCell ref="C4:C5"/>
    <mergeCell ref="D4:F4"/>
    <mergeCell ref="G4:I5"/>
    <mergeCell ref="L4:L5"/>
    <mergeCell ref="A6:I6"/>
    <mergeCell ref="G7:I7"/>
    <mergeCell ref="A8:A9"/>
    <mergeCell ref="B8:B9"/>
    <mergeCell ref="G8:I8"/>
    <mergeCell ref="G9:I9"/>
    <mergeCell ref="A19:I19"/>
    <mergeCell ref="A10:I10"/>
    <mergeCell ref="A11:A12"/>
    <mergeCell ref="B11:B12"/>
    <mergeCell ref="G11:I11"/>
    <mergeCell ref="G12:I12"/>
    <mergeCell ref="A13:A15"/>
    <mergeCell ref="B13:B14"/>
    <mergeCell ref="G13:I13"/>
    <mergeCell ref="G14:I14"/>
    <mergeCell ref="G15:I15"/>
    <mergeCell ref="A16:A17"/>
    <mergeCell ref="B16:B17"/>
    <mergeCell ref="G16:I16"/>
    <mergeCell ref="G17:I17"/>
    <mergeCell ref="G18:I18"/>
    <mergeCell ref="G20:I20"/>
    <mergeCell ref="G21:I26"/>
    <mergeCell ref="A29:A30"/>
    <mergeCell ref="B29:B30"/>
    <mergeCell ref="C29:C30"/>
    <mergeCell ref="D29:F29"/>
    <mergeCell ref="G29:I29"/>
    <mergeCell ref="J39:J44"/>
    <mergeCell ref="J29:J30"/>
    <mergeCell ref="A31:A32"/>
    <mergeCell ref="A33:A34"/>
    <mergeCell ref="B33:B34"/>
    <mergeCell ref="A35:A38"/>
    <mergeCell ref="B35:B38"/>
    <mergeCell ref="J35:J37"/>
  </mergeCells>
  <pageMargins left="0" right="0" top="0" bottom="0" header="0" footer="0"/>
  <pageSetup paperSize="9" scale="58" orientation="landscape" r:id="rId1"/>
  <rowBreaks count="1" manualBreakCount="1">
    <brk id="28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Пояснительная на 01.02.2023</vt:lpstr>
      <vt:lpstr>Лист1</vt:lpstr>
      <vt:lpstr>Лист2</vt:lpstr>
      <vt:lpstr>Лист3</vt:lpstr>
      <vt:lpstr>'Пояснительная на 01.02.2023'!Область_печати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2023-02-15T06:53:48Z</dcterms:modified>
</cp:coreProperties>
</file>