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omku\Desktop\Проект Постановл. МП 05\Проект Постановл. МП Развитие физической культуры и спорта\"/>
    </mc:Choice>
  </mc:AlternateContent>
  <bookViews>
    <workbookView xWindow="-120" yWindow="-120" windowWidth="29040" windowHeight="15840" activeTab="6"/>
  </bookViews>
  <sheets>
    <sheet name="таблица 2" sheetId="7" r:id="rId1"/>
    <sheet name="таблица 3" sheetId="6" r:id="rId2"/>
    <sheet name="таблица 4" sheetId="5" r:id="rId3"/>
    <sheet name="Таблица 5" sheetId="4" r:id="rId4"/>
    <sheet name="Таблица 6" sheetId="3" r:id="rId5"/>
    <sheet name="таблица 7" sheetId="8" r:id="rId6"/>
    <sheet name="таблица 8" sheetId="2" r:id="rId7"/>
    <sheet name="Лист1" sheetId="9" r:id="rId8"/>
  </sheets>
  <definedNames>
    <definedName name="_Hlk67922527" localSheetId="0">'таблица 2'!#REF!</definedName>
    <definedName name="_Hlk67925744" localSheetId="0">'таблица 2'!#REF!</definedName>
    <definedName name="_Hlk68618498" localSheetId="0">'таблица 2'!#REF!</definedName>
    <definedName name="_Hlk69889099" localSheetId="0">'таблица 2'!$A$11</definedName>
    <definedName name="_Hlk69889156" localSheetId="0">'таблица 2'!#REF!</definedName>
    <definedName name="_xlnm.Print_Area" localSheetId="6">'таблица 8'!$A$1:$J$18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3" i="7" l="1"/>
  <c r="F64" i="7" l="1"/>
  <c r="F107" i="7" l="1"/>
  <c r="F85" i="7" l="1"/>
  <c r="J19" i="7"/>
  <c r="F19" i="7"/>
  <c r="G19" i="7"/>
  <c r="H19" i="7"/>
  <c r="I19" i="7"/>
  <c r="E23" i="7"/>
  <c r="E24" i="7"/>
  <c r="E25" i="7"/>
  <c r="E22" i="7"/>
  <c r="E19" i="7" s="1"/>
  <c r="F25" i="7" l="1"/>
  <c r="F110" i="7" l="1"/>
  <c r="J35" i="5" l="1"/>
  <c r="K35" i="5"/>
  <c r="I35" i="5"/>
  <c r="J34" i="5"/>
  <c r="K34" i="5"/>
  <c r="I34" i="5"/>
  <c r="J33" i="5"/>
  <c r="K33" i="5"/>
  <c r="I33" i="5"/>
  <c r="H20" i="5"/>
  <c r="H21" i="5"/>
  <c r="H22" i="5"/>
  <c r="H23" i="5"/>
  <c r="H24" i="5"/>
  <c r="H19" i="5"/>
  <c r="I18" i="5"/>
  <c r="J18" i="5"/>
  <c r="K18" i="5"/>
  <c r="H25" i="5"/>
  <c r="I25" i="5"/>
  <c r="J25" i="5"/>
  <c r="K25" i="5"/>
  <c r="H26" i="5"/>
  <c r="H27" i="5"/>
  <c r="H28" i="5"/>
  <c r="H29" i="5"/>
  <c r="H30" i="5"/>
  <c r="H31" i="5"/>
  <c r="I32" i="5" l="1"/>
  <c r="H18" i="5"/>
  <c r="E28" i="7" l="1"/>
  <c r="E29" i="7"/>
  <c r="E30" i="7"/>
  <c r="E31" i="7"/>
  <c r="E32" i="7"/>
  <c r="E27" i="7"/>
  <c r="E26" i="7" l="1"/>
  <c r="F50" i="7" l="1"/>
  <c r="F117" i="7" l="1"/>
  <c r="F67" i="7"/>
  <c r="F60" i="7" l="1"/>
  <c r="F53" i="7"/>
  <c r="J38" i="5" l="1"/>
  <c r="K38" i="5"/>
  <c r="I38" i="5"/>
  <c r="J37" i="5"/>
  <c r="K37" i="5"/>
  <c r="I37" i="5"/>
  <c r="J36" i="5"/>
  <c r="K36" i="5"/>
  <c r="I36" i="5"/>
  <c r="F191" i="7" l="1"/>
  <c r="F47" i="7"/>
  <c r="E36" i="7"/>
  <c r="F43" i="7"/>
  <c r="G190" i="7"/>
  <c r="H190" i="7"/>
  <c r="I190" i="7"/>
  <c r="J190" i="7"/>
  <c r="F190" i="7"/>
  <c r="G189" i="7"/>
  <c r="H189" i="7"/>
  <c r="I189" i="7"/>
  <c r="J189" i="7"/>
  <c r="F189" i="7"/>
  <c r="G188" i="7"/>
  <c r="H188" i="7"/>
  <c r="I188" i="7"/>
  <c r="J188" i="7"/>
  <c r="F188" i="7"/>
  <c r="G187" i="7"/>
  <c r="H187" i="7"/>
  <c r="I187" i="7"/>
  <c r="J187" i="7"/>
  <c r="F187" i="7"/>
  <c r="G186" i="7"/>
  <c r="H186" i="7"/>
  <c r="I186" i="7"/>
  <c r="J186" i="7"/>
  <c r="F186" i="7"/>
  <c r="G191" i="7"/>
  <c r="H191" i="7"/>
  <c r="I191" i="7"/>
  <c r="J183" i="7"/>
  <c r="I183" i="7"/>
  <c r="H183" i="7"/>
  <c r="G183" i="7"/>
  <c r="F183" i="7"/>
  <c r="J182" i="7"/>
  <c r="I182" i="7"/>
  <c r="H182" i="7"/>
  <c r="G182" i="7"/>
  <c r="F182" i="7"/>
  <c r="J180" i="7"/>
  <c r="I180" i="7"/>
  <c r="H180" i="7"/>
  <c r="G180" i="7"/>
  <c r="F180" i="7"/>
  <c r="J179" i="7"/>
  <c r="I179" i="7"/>
  <c r="H179" i="7"/>
  <c r="G179" i="7"/>
  <c r="I169" i="7"/>
  <c r="H169" i="7"/>
  <c r="G169" i="7"/>
  <c r="J168" i="7"/>
  <c r="I168" i="7"/>
  <c r="H168" i="7"/>
  <c r="G168" i="7"/>
  <c r="F168" i="7"/>
  <c r="J167" i="7"/>
  <c r="I167" i="7"/>
  <c r="H167" i="7"/>
  <c r="G167" i="7"/>
  <c r="F167" i="7"/>
  <c r="J166" i="7"/>
  <c r="I166" i="7"/>
  <c r="H166" i="7"/>
  <c r="G166" i="7"/>
  <c r="F166" i="7"/>
  <c r="J165" i="7"/>
  <c r="I165" i="7"/>
  <c r="H165" i="7"/>
  <c r="G165" i="7"/>
  <c r="F165" i="7"/>
  <c r="J164" i="7"/>
  <c r="I164" i="7"/>
  <c r="H164" i="7"/>
  <c r="G164" i="7"/>
  <c r="F164" i="7"/>
  <c r="J154" i="7"/>
  <c r="I154" i="7"/>
  <c r="H154" i="7"/>
  <c r="G154" i="7"/>
  <c r="F154" i="7"/>
  <c r="J153" i="7"/>
  <c r="I153" i="7"/>
  <c r="H153" i="7"/>
  <c r="G153" i="7"/>
  <c r="F153" i="7"/>
  <c r="J152" i="7"/>
  <c r="I152" i="7"/>
  <c r="H152" i="7"/>
  <c r="G152" i="7"/>
  <c r="F152" i="7"/>
  <c r="J151" i="7"/>
  <c r="I151" i="7"/>
  <c r="H151" i="7"/>
  <c r="G151" i="7"/>
  <c r="F151" i="7"/>
  <c r="J150" i="7"/>
  <c r="I150" i="7"/>
  <c r="H150" i="7"/>
  <c r="G150" i="7"/>
  <c r="F150" i="7"/>
  <c r="J149" i="7"/>
  <c r="I149" i="7"/>
  <c r="H149" i="7"/>
  <c r="G149" i="7"/>
  <c r="F149" i="7"/>
  <c r="I139" i="7"/>
  <c r="H139" i="7"/>
  <c r="G139" i="7"/>
  <c r="F139" i="7"/>
  <c r="J138" i="7"/>
  <c r="I138" i="7"/>
  <c r="H138" i="7"/>
  <c r="G138" i="7"/>
  <c r="F138" i="7"/>
  <c r="J137" i="7"/>
  <c r="I137" i="7"/>
  <c r="H137" i="7"/>
  <c r="G137" i="7"/>
  <c r="F137" i="7"/>
  <c r="F136" i="7"/>
  <c r="J135" i="7"/>
  <c r="I135" i="7"/>
  <c r="H135" i="7"/>
  <c r="G135" i="7"/>
  <c r="F135" i="7"/>
  <c r="J134" i="7"/>
  <c r="I134" i="7"/>
  <c r="H134" i="7"/>
  <c r="G134" i="7"/>
  <c r="F134" i="7"/>
  <c r="J132" i="7"/>
  <c r="E132" i="7" s="1"/>
  <c r="E131" i="7"/>
  <c r="E130" i="7"/>
  <c r="G129" i="7"/>
  <c r="H129" i="7" s="1"/>
  <c r="E128" i="7"/>
  <c r="E127" i="7"/>
  <c r="F126" i="7"/>
  <c r="E95" i="7"/>
  <c r="E94" i="7"/>
  <c r="H93" i="7"/>
  <c r="E92" i="7"/>
  <c r="E91" i="7"/>
  <c r="F90" i="7"/>
  <c r="E117" i="7"/>
  <c r="E116" i="7"/>
  <c r="E115" i="7"/>
  <c r="E114" i="7"/>
  <c r="E113" i="7"/>
  <c r="E112" i="7"/>
  <c r="H111" i="7"/>
  <c r="G111" i="7"/>
  <c r="F111" i="7"/>
  <c r="E109" i="7"/>
  <c r="E108" i="7"/>
  <c r="E107" i="7"/>
  <c r="E106" i="7"/>
  <c r="F105" i="7"/>
  <c r="F179" i="7" s="1"/>
  <c r="H104" i="7"/>
  <c r="G104" i="7"/>
  <c r="H103" i="7"/>
  <c r="G103" i="7"/>
  <c r="F103" i="7"/>
  <c r="F124" i="7" s="1"/>
  <c r="J123" i="7"/>
  <c r="I123" i="7"/>
  <c r="H102" i="7"/>
  <c r="H123" i="7" s="1"/>
  <c r="G102" i="7"/>
  <c r="G123" i="7" s="1"/>
  <c r="F102" i="7"/>
  <c r="J122" i="7"/>
  <c r="I122" i="7"/>
  <c r="H101" i="7"/>
  <c r="H122" i="7" s="1"/>
  <c r="G101" i="7"/>
  <c r="G122" i="7" s="1"/>
  <c r="F101" i="7"/>
  <c r="F122" i="7" s="1"/>
  <c r="H100" i="7"/>
  <c r="G100" i="7"/>
  <c r="G121" i="7" s="1"/>
  <c r="F100" i="7"/>
  <c r="J120" i="7"/>
  <c r="H99" i="7"/>
  <c r="H120" i="7" s="1"/>
  <c r="G99" i="7"/>
  <c r="G120" i="7" s="1"/>
  <c r="F99" i="7"/>
  <c r="F120" i="7" s="1"/>
  <c r="I119" i="7"/>
  <c r="H98" i="7"/>
  <c r="H119" i="7" s="1"/>
  <c r="G98" i="7"/>
  <c r="E81" i="7"/>
  <c r="E80" i="7"/>
  <c r="E79" i="7"/>
  <c r="E78" i="7"/>
  <c r="E77" i="7"/>
  <c r="E76" i="7"/>
  <c r="H75" i="7"/>
  <c r="G75" i="7"/>
  <c r="F75" i="7"/>
  <c r="E74" i="7"/>
  <c r="E73" i="7"/>
  <c r="E72" i="7"/>
  <c r="E71" i="7"/>
  <c r="E70" i="7"/>
  <c r="E69" i="7"/>
  <c r="H68" i="7"/>
  <c r="G68" i="7"/>
  <c r="F68" i="7"/>
  <c r="E39" i="7"/>
  <c r="E38" i="7"/>
  <c r="E37" i="7"/>
  <c r="E35" i="7"/>
  <c r="E34" i="7"/>
  <c r="H33" i="7"/>
  <c r="G33" i="7"/>
  <c r="F33" i="7"/>
  <c r="E66" i="7"/>
  <c r="E65" i="7"/>
  <c r="F61" i="7"/>
  <c r="E63" i="7"/>
  <c r="E62" i="7"/>
  <c r="J191" i="7"/>
  <c r="E59" i="7"/>
  <c r="E58" i="7"/>
  <c r="E57" i="7"/>
  <c r="E56" i="7"/>
  <c r="E55" i="7"/>
  <c r="H54" i="7"/>
  <c r="G54" i="7"/>
  <c r="E52" i="7"/>
  <c r="E51" i="7"/>
  <c r="E50" i="7"/>
  <c r="E49" i="7"/>
  <c r="E48" i="7"/>
  <c r="H47" i="7"/>
  <c r="G47" i="7"/>
  <c r="H46" i="7"/>
  <c r="G46" i="7"/>
  <c r="H45" i="7"/>
  <c r="G45" i="7"/>
  <c r="F45" i="7"/>
  <c r="F87" i="7" s="1"/>
  <c r="H44" i="7"/>
  <c r="H86" i="7" s="1"/>
  <c r="G44" i="7"/>
  <c r="F44" i="7"/>
  <c r="H43" i="7"/>
  <c r="G43" i="7"/>
  <c r="H42" i="7"/>
  <c r="H84" i="7" s="1"/>
  <c r="G42" i="7"/>
  <c r="F42" i="7"/>
  <c r="J156" i="7"/>
  <c r="H41" i="7"/>
  <c r="G41" i="7"/>
  <c r="F41" i="7"/>
  <c r="E17" i="7"/>
  <c r="E16" i="7"/>
  <c r="E15" i="7"/>
  <c r="E14" i="7"/>
  <c r="E13" i="7"/>
  <c r="H12" i="7"/>
  <c r="G12" i="7"/>
  <c r="F12" i="7"/>
  <c r="F121" i="7" l="1"/>
  <c r="F184" i="7"/>
  <c r="G159" i="7"/>
  <c r="G184" i="7"/>
  <c r="G185" i="7"/>
  <c r="E190" i="7"/>
  <c r="J145" i="7"/>
  <c r="J175" i="7" s="1"/>
  <c r="I156" i="7"/>
  <c r="G158" i="7"/>
  <c r="F159" i="7"/>
  <c r="J159" i="7"/>
  <c r="I160" i="7"/>
  <c r="F157" i="7"/>
  <c r="J157" i="7"/>
  <c r="H144" i="7"/>
  <c r="H174" i="7" s="1"/>
  <c r="H142" i="7"/>
  <c r="H172" i="7" s="1"/>
  <c r="E149" i="7"/>
  <c r="E150" i="7"/>
  <c r="J148" i="7"/>
  <c r="I148" i="7"/>
  <c r="E153" i="7"/>
  <c r="E154" i="7"/>
  <c r="F86" i="7"/>
  <c r="G126" i="7"/>
  <c r="F98" i="7"/>
  <c r="F156" i="7" s="1"/>
  <c r="H121" i="7"/>
  <c r="E134" i="7"/>
  <c r="E135" i="7"/>
  <c r="E138" i="7"/>
  <c r="J139" i="7"/>
  <c r="E139" i="7" s="1"/>
  <c r="E165" i="7"/>
  <c r="I163" i="7"/>
  <c r="E182" i="7"/>
  <c r="H156" i="7"/>
  <c r="H160" i="7"/>
  <c r="I121" i="7"/>
  <c r="F104" i="7"/>
  <c r="E105" i="7"/>
  <c r="E111" i="7"/>
  <c r="J185" i="7"/>
  <c r="E12" i="7"/>
  <c r="G157" i="7"/>
  <c r="E43" i="7"/>
  <c r="E45" i="7"/>
  <c r="E33" i="7"/>
  <c r="H87" i="7"/>
  <c r="H145" i="7" s="1"/>
  <c r="H175" i="7" s="1"/>
  <c r="E101" i="7"/>
  <c r="G124" i="7"/>
  <c r="E179" i="7"/>
  <c r="H148" i="7"/>
  <c r="F160" i="7"/>
  <c r="H163" i="7"/>
  <c r="E187" i="7"/>
  <c r="H185" i="7"/>
  <c r="E44" i="7"/>
  <c r="H85" i="7"/>
  <c r="I141" i="7"/>
  <c r="E137" i="7"/>
  <c r="E151" i="7"/>
  <c r="E152" i="7"/>
  <c r="E166" i="7"/>
  <c r="E167" i="7"/>
  <c r="E188" i="7"/>
  <c r="E41" i="7"/>
  <c r="E42" i="7"/>
  <c r="E191" i="7"/>
  <c r="J142" i="7"/>
  <c r="J172" i="7" s="1"/>
  <c r="I120" i="7"/>
  <c r="E120" i="7" s="1"/>
  <c r="E180" i="7"/>
  <c r="I185" i="7"/>
  <c r="E122" i="7"/>
  <c r="F144" i="7"/>
  <c r="F148" i="7"/>
  <c r="H158" i="7"/>
  <c r="F46" i="7"/>
  <c r="F54" i="7"/>
  <c r="E54" i="7" s="1"/>
  <c r="G86" i="7"/>
  <c r="G144" i="7" s="1"/>
  <c r="G174" i="7" s="1"/>
  <c r="I145" i="7"/>
  <c r="I175" i="7" s="1"/>
  <c r="G97" i="7"/>
  <c r="E99" i="7"/>
  <c r="F133" i="7"/>
  <c r="F158" i="7"/>
  <c r="J160" i="7"/>
  <c r="H181" i="7"/>
  <c r="G85" i="7"/>
  <c r="G181" i="7"/>
  <c r="I129" i="7"/>
  <c r="H126" i="7"/>
  <c r="F185" i="7"/>
  <c r="E186" i="7"/>
  <c r="E75" i="7"/>
  <c r="F83" i="7"/>
  <c r="F84" i="7"/>
  <c r="H97" i="7"/>
  <c r="E102" i="7"/>
  <c r="F123" i="7"/>
  <c r="E123" i="7" s="1"/>
  <c r="E110" i="7"/>
  <c r="G119" i="7"/>
  <c r="H136" i="7"/>
  <c r="H133" i="7" s="1"/>
  <c r="G83" i="7"/>
  <c r="G156" i="7"/>
  <c r="I157" i="7"/>
  <c r="I144" i="7"/>
  <c r="I174" i="7" s="1"/>
  <c r="I159" i="7"/>
  <c r="G87" i="7"/>
  <c r="G145" i="7" s="1"/>
  <c r="G175" i="7" s="1"/>
  <c r="G160" i="7"/>
  <c r="J119" i="7"/>
  <c r="H157" i="7"/>
  <c r="G40" i="7"/>
  <c r="H40" i="7"/>
  <c r="E60" i="7"/>
  <c r="F181" i="7"/>
  <c r="E68" i="7"/>
  <c r="H83" i="7"/>
  <c r="G84" i="7"/>
  <c r="G142" i="7" s="1"/>
  <c r="G172" i="7" s="1"/>
  <c r="E100" i="7"/>
  <c r="J121" i="7"/>
  <c r="E93" i="7"/>
  <c r="G90" i="7"/>
  <c r="H159" i="7"/>
  <c r="E164" i="7"/>
  <c r="E168" i="7"/>
  <c r="F163" i="7"/>
  <c r="J169" i="7"/>
  <c r="J163" i="7" s="1"/>
  <c r="E183" i="7"/>
  <c r="E189" i="7"/>
  <c r="G136" i="7"/>
  <c r="G148" i="7"/>
  <c r="G163" i="7"/>
  <c r="F97" i="7" l="1"/>
  <c r="E97" i="7" s="1"/>
  <c r="F178" i="7"/>
  <c r="G143" i="7"/>
  <c r="G173" i="7" s="1"/>
  <c r="H38" i="5"/>
  <c r="F119" i="7"/>
  <c r="E119" i="7" s="1"/>
  <c r="G61" i="7"/>
  <c r="E160" i="7"/>
  <c r="E98" i="7"/>
  <c r="G88" i="7"/>
  <c r="G146" i="7" s="1"/>
  <c r="G176" i="7" s="1"/>
  <c r="G161" i="7"/>
  <c r="G155" i="7" s="1"/>
  <c r="G178" i="7"/>
  <c r="G118" i="7"/>
  <c r="E104" i="7"/>
  <c r="I142" i="7"/>
  <c r="I172" i="7" s="1"/>
  <c r="E185" i="7"/>
  <c r="E159" i="7"/>
  <c r="E121" i="7"/>
  <c r="E86" i="7"/>
  <c r="H143" i="7"/>
  <c r="H173" i="7" s="1"/>
  <c r="H96" i="7"/>
  <c r="J141" i="7"/>
  <c r="E169" i="7"/>
  <c r="F143" i="7"/>
  <c r="E103" i="7"/>
  <c r="E83" i="7"/>
  <c r="J129" i="7"/>
  <c r="I126" i="7"/>
  <c r="I136" i="7"/>
  <c r="I133" i="7" s="1"/>
  <c r="F145" i="7"/>
  <c r="E157" i="7"/>
  <c r="F174" i="7"/>
  <c r="F142" i="7"/>
  <c r="E84" i="7"/>
  <c r="F161" i="7"/>
  <c r="F88" i="7"/>
  <c r="F40" i="7"/>
  <c r="I171" i="7"/>
  <c r="E163" i="7"/>
  <c r="E47" i="7"/>
  <c r="E53" i="7"/>
  <c r="E46" i="7"/>
  <c r="G133" i="7"/>
  <c r="H141" i="7"/>
  <c r="G141" i="7"/>
  <c r="J144" i="7"/>
  <c r="J174" i="7" s="1"/>
  <c r="I181" i="7"/>
  <c r="E64" i="7"/>
  <c r="I158" i="7"/>
  <c r="E148" i="7"/>
  <c r="E156" i="7"/>
  <c r="E87" i="7"/>
  <c r="K11" i="5"/>
  <c r="H12" i="5"/>
  <c r="H13" i="5"/>
  <c r="H14" i="5"/>
  <c r="H15" i="5"/>
  <c r="H16" i="5"/>
  <c r="H17" i="5"/>
  <c r="F82" i="7" l="1"/>
  <c r="F146" i="7"/>
  <c r="F176" i="7" s="1"/>
  <c r="G140" i="7"/>
  <c r="F141" i="7"/>
  <c r="E141" i="7" s="1"/>
  <c r="F118" i="7"/>
  <c r="H67" i="7"/>
  <c r="H88" i="7" s="1"/>
  <c r="H82" i="7" s="1"/>
  <c r="G82" i="7"/>
  <c r="I143" i="7"/>
  <c r="I173" i="7" s="1"/>
  <c r="J136" i="7"/>
  <c r="J126" i="7"/>
  <c r="E126" i="7" s="1"/>
  <c r="E129" i="7"/>
  <c r="F172" i="7"/>
  <c r="E172" i="7" s="1"/>
  <c r="E142" i="7"/>
  <c r="E145" i="7"/>
  <c r="F175" i="7"/>
  <c r="E175" i="7" s="1"/>
  <c r="F155" i="7"/>
  <c r="J181" i="7"/>
  <c r="E181" i="7" s="1"/>
  <c r="J158" i="7"/>
  <c r="E158" i="7" s="1"/>
  <c r="H171" i="7"/>
  <c r="E40" i="7"/>
  <c r="E144" i="7"/>
  <c r="H90" i="7"/>
  <c r="H124" i="7"/>
  <c r="G171" i="7"/>
  <c r="G170" i="7" s="1"/>
  <c r="E174" i="7"/>
  <c r="F173" i="7"/>
  <c r="J171" i="7"/>
  <c r="F171" i="7" l="1"/>
  <c r="F170" i="7" s="1"/>
  <c r="F140" i="7"/>
  <c r="H184" i="7"/>
  <c r="H178" i="7" s="1"/>
  <c r="H161" i="7"/>
  <c r="H155" i="7" s="1"/>
  <c r="H61" i="7"/>
  <c r="H118" i="7"/>
  <c r="J133" i="7"/>
  <c r="E133" i="7" s="1"/>
  <c r="E136" i="7"/>
  <c r="J143" i="7"/>
  <c r="E171" i="7"/>
  <c r="E85" i="7"/>
  <c r="H146" i="7"/>
  <c r="H34" i="5"/>
  <c r="H33" i="5"/>
  <c r="H36" i="5"/>
  <c r="H37" i="5"/>
  <c r="J161" i="7" l="1"/>
  <c r="J155" i="7" s="1"/>
  <c r="I124" i="7"/>
  <c r="I184" i="7"/>
  <c r="E67" i="7"/>
  <c r="H176" i="7"/>
  <c r="H170" i="7" s="1"/>
  <c r="H140" i="7"/>
  <c r="J173" i="7"/>
  <c r="E143" i="7"/>
  <c r="I161" i="7"/>
  <c r="H35" i="5"/>
  <c r="E61" i="7" l="1"/>
  <c r="J184" i="7"/>
  <c r="J178" i="7" s="1"/>
  <c r="I118" i="7"/>
  <c r="E82" i="7"/>
  <c r="E88" i="7"/>
  <c r="I155" i="7"/>
  <c r="E155" i="7" s="1"/>
  <c r="E161" i="7"/>
  <c r="I178" i="7"/>
  <c r="E90" i="7"/>
  <c r="J124" i="7"/>
  <c r="J118" i="7" s="1"/>
  <c r="I146" i="7"/>
  <c r="E173" i="7"/>
  <c r="E96" i="7"/>
  <c r="K32" i="5"/>
  <c r="J32" i="5"/>
  <c r="H32" i="5" s="1"/>
  <c r="E184" i="7" l="1"/>
  <c r="E178" i="7"/>
  <c r="E124" i="7"/>
  <c r="E118" i="7" s="1"/>
  <c r="J146" i="7"/>
  <c r="J176" i="7" s="1"/>
  <c r="J170" i="7" s="1"/>
  <c r="I176" i="7"/>
  <c r="I140" i="7"/>
  <c r="I11" i="5"/>
  <c r="J140" i="7" l="1"/>
  <c r="E140" i="7" s="1"/>
  <c r="E146" i="7"/>
  <c r="I170" i="7"/>
  <c r="E170" i="7" s="1"/>
  <c r="E176" i="7"/>
  <c r="J11" i="5"/>
  <c r="H11" i="5" s="1"/>
</calcChain>
</file>

<file path=xl/sharedStrings.xml><?xml version="1.0" encoding="utf-8"?>
<sst xmlns="http://schemas.openxmlformats.org/spreadsheetml/2006/main" count="452" uniqueCount="191">
  <si>
    <t>№ п/п</t>
  </si>
  <si>
    <t>Департамент культуры и спорта Нефтеюганского района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</si>
  <si>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</si>
  <si>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</si>
  <si>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</si>
  <si>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</si>
  <si>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</si>
  <si>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</si>
  <si>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</si>
  <si>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</si>
  <si>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</si>
  <si>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</si>
  <si>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</si>
  <si>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 xml:space="preserve"> </t>
  </si>
  <si>
    <t>2023 г.</t>
  </si>
  <si>
    <t>2024 г.</t>
  </si>
  <si>
    <t>Таблица 6</t>
  </si>
  <si>
    <t>Наименование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</si>
  <si>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</si>
  <si>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Объем финансирования инвестиционного проекта, (тыс. рублей)</t>
  </si>
  <si>
    <t>Перечень
объектов социально-культурного и коммунально-бытового назначения, масштабных инвестиционных проектов (далее- инвестиционные проекты)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</si>
  <si>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</si>
  <si>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</si>
  <si>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</si>
  <si>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</si>
  <si>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</si>
  <si>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</si>
  <si>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</si>
  <si>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Мощность</t>
  </si>
  <si>
    <t>Таблица 4</t>
  </si>
  <si>
    <t xml:space="preserve">Наименование объекта 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</si>
  <si>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</si>
  <si>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</si>
  <si>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</si>
  <si>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Механизм реализации</t>
  </si>
  <si>
    <t>Заказчик по строительству (приобретению)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</si>
  <si>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</si>
  <si>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</si>
  <si>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</si>
  <si>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</si>
  <si>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</si>
  <si>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</si>
  <si>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Наименование порядка, номер приложения (при наличии) либо реквизиты  нормативно правового акта утвержденного Порядка </t>
  </si>
  <si>
    <t>1.1.</t>
  </si>
  <si>
    <t>Таблица 2</t>
  </si>
  <si>
    <t xml:space="preserve">Распределение финансовых ресурсов муниципальной программы </t>
  </si>
  <si>
    <t>средства по Соглашениям по передаче полномочий * *</t>
  </si>
  <si>
    <t>средства поселений ***</t>
  </si>
  <si>
    <t>средства по Соглашениям по передаче полномочий **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</si>
  <si>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</si>
  <si>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</si>
  <si>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</si>
  <si>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</si>
  <si>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</si>
  <si>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</si>
  <si>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</si>
  <si>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</si>
  <si>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</si>
  <si>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</si>
  <si>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</si>
  <si>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</si>
  <si>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>Объем безусловных обязательств</t>
  </si>
  <si>
    <t xml:space="preserve">Объем условных обязательств </t>
  </si>
  <si>
    <t>2023 год</t>
  </si>
  <si>
    <t>2024 год</t>
  </si>
  <si>
    <t>3.1.</t>
  </si>
  <si>
    <t>1.2.</t>
  </si>
  <si>
    <t>Ответственный исполнитель (Департамент культуры и спорта Нефтеюганского района)</t>
  </si>
  <si>
    <t>2019 г.</t>
  </si>
  <si>
    <t>2020 г.</t>
  </si>
  <si>
    <t>1.3.</t>
  </si>
  <si>
    <t>Итого по подпрограмме I</t>
  </si>
  <si>
    <t>Итого по подпрограмме  II</t>
  </si>
  <si>
    <t>Подпрограмма III «Управление отраслью физической культуры и спорта»</t>
  </si>
  <si>
    <t>Итого по подпрограмме  III</t>
  </si>
  <si>
    <t>Соисполнитель 1 (Департамент строительства и жилищно-коммунального комплекса Нефтеюганскогорайона)</t>
  </si>
  <si>
    <t>Физкультурно-оздоровительный комплекс с.п.Каркатеевы</t>
  </si>
  <si>
    <t>Цель: "Создание условий, обеспечивающих жителям Нефтеюганского района возможность для систематических занятий физической культурой и спортом; обеспечение конкурентоспособности спортсменов Нефтеюганского района на окружной, российской и международной спортивной арене"</t>
  </si>
  <si>
    <t>Задача 1. "Пропаганда спортивного образа жизни для всех возрастных категорий и социальных групп граждан"</t>
  </si>
  <si>
    <t>Подпрограмма 1 "Развитие массовой физической культуры и спорта, школьного спорта"</t>
  </si>
  <si>
    <t xml:space="preserve">Задача 2. "Обеспечение доступа жителям Нефтеюганского района к спортивной инфраструктуре" </t>
  </si>
  <si>
    <t xml:space="preserve">Задача 3. "Повышение доступности и качества спортивной подготовки детей и обеспечение прогресса спортивного резерва. Развитие детско-юношеского спорта." </t>
  </si>
  <si>
    <t xml:space="preserve">Задача 4. "Создание условий для успешного выступления спортсменов Нефтеюганского района на окружных, всероссийских и международных соревнованиях" </t>
  </si>
  <si>
    <t>Реализация данного мероприятия направленно на создание условий, обеспечивающих возможность для систематических занятий физической культурой и спортом.</t>
  </si>
  <si>
    <t xml:space="preserve">объектов социально-культурного и коммунально-бытового назначения, масштабных инвестиционных проектов 
(далее- инвестиционные проекты)
</t>
  </si>
  <si>
    <t>1.5.</t>
  </si>
  <si>
    <t>1.6.</t>
  </si>
  <si>
    <t>2.1.</t>
  </si>
  <si>
    <t>2.2.</t>
  </si>
  <si>
    <t xml:space="preserve">Ответственный исполнитель / соисполнитель </t>
  </si>
  <si>
    <t xml:space="preserve">Финансовые затраты на реализацию (тыс.  рублей) </t>
  </si>
  <si>
    <t>1.4.</t>
  </si>
  <si>
    <t>средства по Соглашениям по передаче полномочий**</t>
  </si>
  <si>
    <t>средства полномочий ***</t>
  </si>
  <si>
    <t xml:space="preserve">Наименование показателя </t>
  </si>
  <si>
    <t>2023-2024</t>
  </si>
  <si>
    <t>80 чел/час</t>
  </si>
  <si>
    <t>Итого</t>
  </si>
  <si>
    <t>№</t>
  </si>
  <si>
    <t>Объем финансирования,тыс. рублей</t>
  </si>
  <si>
    <t>2023г.</t>
  </si>
  <si>
    <t>2024г.</t>
  </si>
  <si>
    <t xml:space="preserve">всего </t>
  </si>
  <si>
    <t>средства по Соглашениям по передаче полномочий</t>
  </si>
  <si>
    <t xml:space="preserve">Физкультурно-оздоровительный комплекс  гп Пойковский                         </t>
  </si>
  <si>
    <t>Всего*</t>
  </si>
  <si>
    <t xml:space="preserve">средства поселений </t>
  </si>
  <si>
    <t>1.7.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</si>
  <si>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 (%)</t>
  </si>
  <si>
    <t>Доля граждан, выполнивших нормативы Всероссийского физкультурно-спортивного комплекса "Готов к труду и обороне" (ГТО), в общей численности населения, принявшего участие в сдаче нормативов ВФСК "ГТО" (%)</t>
  </si>
  <si>
    <t>Из них учащихся  (%)</t>
  </si>
  <si>
    <t>Доля средств бюджета Нефтеюганского района, выделяемых негосударственным организациям, в том числе СО НКО на предоставление услуг в сфере физической культуры и спорта, потенциально возможных к передаче (%)</t>
  </si>
  <si>
    <t>0</t>
  </si>
  <si>
    <t>92,2</t>
  </si>
  <si>
    <t>100</t>
  </si>
  <si>
    <t>Доля детей и молодежи (возраст 3 - 29 лет), систематически занимающихся физической культурой и спортом, в общей численности детей и молодежи (%)</t>
  </si>
  <si>
    <t>Доля граждан среднего возраста (женщины: 30 - 54года; мужчины: 30 - 59 лет), систематически занимающихся физической культурой и спортом, в общей численности граждан среднего возраста(%)</t>
  </si>
  <si>
    <t>Доля  граждан старшего возраста (женщины: 55 -79 года; мужчины: 60 - 79 лет), систематически занимающихся физической культурой и спортом в общей численности граждан старшего возраста (%)</t>
  </si>
  <si>
    <t xml:space="preserve">Доля занимающихся по программам спортивной подготовки в организациях ведомственной принадлежности физической культуры и спорта (%), </t>
  </si>
  <si>
    <r>
      <t>80 чел/час</t>
    </r>
    <r>
      <rPr>
        <sz val="11"/>
        <color indexed="8"/>
        <rFont val="Times New Roman"/>
        <family val="1"/>
        <charset val="204"/>
      </rPr>
      <t>  </t>
    </r>
  </si>
  <si>
    <t>Строительство</t>
  </si>
  <si>
    <t>не определен</t>
  </si>
  <si>
    <t>1</t>
  </si>
  <si>
    <t>2</t>
  </si>
  <si>
    <t>3</t>
  </si>
  <si>
    <t>5</t>
  </si>
  <si>
    <t>Уровень обеспеченности населения спортивными сооружениями, исходя из единовременной пропускной способности объектов спорта %</t>
  </si>
  <si>
    <t>чел/час</t>
  </si>
  <si>
    <t>Иные источники</t>
  </si>
  <si>
    <t>чел</t>
  </si>
  <si>
    <t xml:space="preserve">Местный бюджет                   </t>
  </si>
  <si>
    <t>5.1.</t>
  </si>
  <si>
    <t>2027-2029</t>
  </si>
  <si>
    <t>ФОК сп.Чеускино</t>
  </si>
  <si>
    <t xml:space="preserve">     Подпрограмма I "Развитие массовой физической культуры и спорта, школьного спорта"                           </t>
  </si>
  <si>
    <t>2027-2028</t>
  </si>
  <si>
    <t>2025 год</t>
  </si>
  <si>
    <t>2026 год</t>
  </si>
  <si>
    <t>2027-2030 годы</t>
  </si>
  <si>
    <t xml:space="preserve">В рамках данного мероприятия обеспечение детско-юношеских спортивных школ Нефтеюганского района спортивным оборудованием, экипировкой и инвентарем,   создание современной спортивной инфраструктуры для занятий физической культурой и спортом,  создание безопасной и комфортной среды  для  занимающихся физической культурой и спортом.  </t>
  </si>
  <si>
    <t>В рамках данного мероприятия осуществляется проведение тренировочных сборов, участие юношеских сборных команд Нефтеюганского района по видам спорта в окружных соревнованиях, осуществляется содержание учреждения и выплата заработной платы НРБОУ ДО ДЮСШ "Нептун"</t>
  </si>
  <si>
    <t>В рамках данного мероприятия осуществляется приобретение значков, квалификационных книжек для присвоения спортивных разрядов, осуществляется материальное поощрение спортсменов и тренеров по итогам выступлений на Российских и международных соревнованиях по олимпийским, неолимпийским, параолимпийским, сурдлимпийским видам спорта, а также включенных в программу Всемирных специальных олимпийских игр</t>
  </si>
  <si>
    <t xml:space="preserve">Реализация данного мероприятия направленно на  создание современной спортивной инфраструктуры для занятий физической культурой и спортом в Нефтеюганском районе,  обеспечение спортивных комплексов Нефтеюганского района спортивным оборудованием, экипировкой и инвентарем,  создание безопасной и комфортной среды  для  занимающихся физической культурой и спортом </t>
  </si>
  <si>
    <t>2025 г.</t>
  </si>
  <si>
    <t>2026 г.</t>
  </si>
  <si>
    <t xml:space="preserve"> В рамках данного мероприятия осуществляется содержание учреждения и выплата заработной платы БУНР ФСО Атлант (с 2019г.также включены проведение районных комплексных спортивно-массовых мероприятий, участие в окружных, региональных, всероссийских и международных соревнованиях в соответствии с календарным планом ). </t>
  </si>
  <si>
    <t xml:space="preserve"> Данное мероприятие направлено на реализацию проекта в сфере физической культуре и спорта по организации и проведении официальных физкультурных (физкультурно-оздоровительных) мероприятий.</t>
  </si>
  <si>
    <t xml:space="preserve">Без финансирования.                                       В рамках реализации Регионального проекта "Спорт-норма жизни" на территории Нефтеюганского района проводятся Всероссийские мероприятия:                         1)"Лыжня России"                                                          2) Всероссийский день бега "Кросс - наций".   </t>
  </si>
  <si>
    <t>ФОК сп.Сентябрьский</t>
  </si>
  <si>
    <t>2025-2027</t>
  </si>
  <si>
    <t xml:space="preserve">Физкультурно-оздоровительный комплекс  сп.Сентябрьский                                 </t>
  </si>
  <si>
    <t xml:space="preserve">Подпрограмма II «Развитие детско-юношеского спорта» </t>
  </si>
  <si>
    <t>Сведения о прогнозных и фактически исполненных условных и безусловных обязательствах, возникающих при исполнении концессионного соглашения</t>
  </si>
  <si>
    <t>Сведения о фактически исполненных обязательствах на 01.01.2023 год</t>
  </si>
  <si>
    <t>Департамент строительства и жилищно-коммунального комплекса Нефтеюганского района</t>
  </si>
  <si>
    <t xml:space="preserve">«Об утверждении порядка предоставления субсидий некоммерческим организациям (в том числе социально ориентированным некоммерческим организациям), не являющимся государственными (муниципальными) учреждениями, осуществляющимдеятельность в сфере физической культуры и спорта»  от 03.11.2017 № 1962-Постановление администрации Нефтеюганского района
</t>
  </si>
  <si>
    <t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</si>
  <si>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>Остаток стоимости на 01.01.2023</t>
  </si>
  <si>
    <t>Перечень реализуемых объектов на очередной финансовый год 2023 год и на плановый период 2024 и 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</si>
  <si>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Структурный элемент (основное мероприятие) муниципальной программы </t>
  </si>
  <si>
    <t xml:space="preserve"> Проект Нефтеюганского района "Крепкое здоровье-крепкий район." (показатели 1,2 табл.1)</t>
  </si>
  <si>
    <t xml:space="preserve">    Основное мероприятие:          "Укрепление материально-технической базы учреждений спорта" (показатель 2 табл.1; показатели 1,2,3,4 табл.8) </t>
  </si>
  <si>
    <t>Департамент культуры и спорта Нефтеюганского района, Департамент строительства и жилищно-коммунального комплекса Нефтеюганского района</t>
  </si>
  <si>
    <t>Основное мероприятие    "Обеспечение деятельности (оказание услуг) организация занятий физической культурой и спортом" (показатель  1 табл.1; показатели 1,2,3,4 табл.8)</t>
  </si>
  <si>
    <t>Основное мероприятие:                          "Предоставление субсидий бюджетным, автономным учреждениям и иным некоммерческим организациям " (показатель.6 таблицы 8)</t>
  </si>
  <si>
    <t>Основное мероприятие    "Развитие сети шаговой доступности" (показатель 1 табл.1; показатели 3,4,5,6 табл.8)</t>
  </si>
  <si>
    <t>Основное мероприятие «Развитие инфраструктуры для занятий физической культурой и массовым спортом» (показатели 1,2 табл.1)</t>
  </si>
  <si>
    <t>Распределение финансовых ресурсов муниципальной программы</t>
  </si>
  <si>
    <t xml:space="preserve"> Региональный проект "Спорт-норма жизни" (показатели 1,2 табл.1)</t>
  </si>
  <si>
    <t>Проект Нефтеюганского района "Крепкое здоровье-крепкий район" (показатели 1,2 табл.1)</t>
  </si>
  <si>
    <t>Основное мероприятие "Укрепление материально-технической базы учреждений спорта" (показатель 2 табл.1; показатели 1,2,3,4 табл.8)</t>
  </si>
  <si>
    <t>Основное мероприятие "Обеспечение деятельности (оказание услуг) организация занятий физической культурой и спортом" (показатель  1 табл.1; показатели 1,2,3,4 табл.8)</t>
  </si>
  <si>
    <t>Основное мероприятие "Предоставление субсидий бюджетным, автономным учреждениям и иным некоммерческим организациям" (показатель.6 таблицы 8)</t>
  </si>
  <si>
    <t>Основное мероприятие "Развитие сети шаговой доступности" (п.1таблицы 1; п. 2,3,4 таблицы 8)</t>
  </si>
  <si>
    <t>Основное мероприятие «Развитие инфраструктуры для занятий физической культурой и массовым спортом» (п.1таблицы 1)</t>
  </si>
  <si>
    <t>Основное мероприятие  "Укрепление материально-технической базы учреждений спорта"  (показатель 2 табл.1; показатели 1,2,3,4 табл.8;)</t>
  </si>
  <si>
    <t xml:space="preserve">Основное мероприятие "Обеспечение деятельности (оказание услуг)  по  организации дополнительного образования детей и спортивной подготовки" (показатель 1 табл.1, показатели 1,3,7, табл.8)             </t>
  </si>
  <si>
    <t xml:space="preserve">Основное мероприятие: "Обеспечение деятельности (оказание услуг)  по  организации дополнительного образования детей и спортивной подготовки" (показатель 1 табл.1, показатели 1,3,7, табл.8)              </t>
  </si>
  <si>
    <t xml:space="preserve">Основное мероприятие:          "Укрепление материально-технической базы учреждений спорта" (показатель 2 табл.1; показатели 1,2,3,4 табл.8;)   </t>
  </si>
  <si>
    <t>Основное мероприятие: "Единовременное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судей"  (показатель 1табл.1, показатели 1,2,3,4 табл.8)</t>
  </si>
  <si>
    <t xml:space="preserve">Основное мероприятие "Единовременное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судей" (показатель 1табл.1, показатели 1,2,3,4 табл.8)  </t>
  </si>
  <si>
    <t>Лыжероллерная трасса сп.Каркатеевы</t>
  </si>
  <si>
    <t>».</t>
  </si>
  <si>
    <t>2022-2025</t>
  </si>
  <si>
    <t>Проект Нефтеюганского района «Лыжероллерная трасса сп. Каркатеевы»</t>
  </si>
  <si>
    <t>1.8.</t>
  </si>
  <si>
    <t>Проект Нефтеюганского района «Лыжероллерная трасса сп. Каркатеевы» (показатели 1,2 табл.1)</t>
  </si>
  <si>
    <t>100 чел.</t>
  </si>
  <si>
    <t>Департамент культуры и спорта Нефтеюганского района
Департамент строительства и жилищно-коммунального комплекса Нефтеюганского района</t>
  </si>
  <si>
    <t xml:space="preserve">
В рамках данного проекта предусмотрено создание в Нефтеюганском районе лыжероллерной трассы на которой возможна организация тренировочных сборов для спортсменов проходящих спортивную подготовку по циклическим видам спорта.</t>
  </si>
  <si>
    <t xml:space="preserve">В рамках данного проекта осуществляется деятельность БУНР ФСО Атлант (проведение районных спортивно-массовых мероприятий, в соответствии с календарным планом).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</si>
</sst>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_-* #,##0.00_р_._-;\-* #,##0.00_р_._-;_-* &quot;-&quot;??_р_._-;_-@_-"/>
    <numFmt numFmtId="166" formatCode="_-* #,##0.00000_р_._-;\-* #,##0.00000_р_._-;_-* &quot;-&quot;??_р_._-;_-@_-"/>
    <numFmt numFmtId="167" formatCode="_-* #,##0.00000\ _₽_-;\-* #,##0.00000\ _₽_-;_-* &quot;-&quot;?????\ _₽_-;_-@_-"/>
    <numFmt numFmtId="168" formatCode="#,##0.00000"/>
    <numFmt numFmtId="169" formatCode="_-* #,##0.000000_р_._-;\-* #,##0.000000_р_._-;_-* &quot;-&quot;??????_р_._-;_-@_-"/>
    <numFmt numFmtId="170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8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3" fontId="4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2" fillId="0" borderId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179">
    <xf numFmtId="0" fontId="0" fillId="0" borderId="0" xfId="0"/>
    <xf numFmtId="0" fontId="6" fillId="0" borderId="0" xfId="0" applyFont="1" applyAlignment="1">
      <alignment horizontal="justify" vertical="center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ill="1"/>
    <xf numFmtId="164" fontId="16" fillId="0" borderId="1" xfId="1" applyNumberFormat="1" applyFont="1" applyFill="1" applyBorder="1" applyAlignment="1">
      <alignment horizontal="justify" vertical="center"/>
    </xf>
    <xf numFmtId="0" fontId="0" fillId="2" borderId="0" xfId="0" applyFill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164" fontId="7" fillId="2" borderId="8" xfId="1" applyNumberFormat="1" applyFont="1" applyFill="1" applyBorder="1" applyAlignment="1">
      <alignment horizontal="justify" vertical="center"/>
    </xf>
    <xf numFmtId="0" fontId="22" fillId="2" borderId="8" xfId="0" applyFont="1" applyFill="1" applyBorder="1" applyAlignment="1">
      <alignment horizontal="center" vertical="center" wrapText="1"/>
    </xf>
    <xf numFmtId="170" fontId="22" fillId="2" borderId="8" xfId="0" applyNumberFormat="1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49" fontId="11" fillId="2" borderId="8" xfId="0" applyNumberFormat="1" applyFont="1" applyFill="1" applyBorder="1" applyAlignment="1">
      <alignment horizontal="center" vertical="center" wrapText="1"/>
    </xf>
    <xf numFmtId="0" fontId="21" fillId="2" borderId="0" xfId="0" applyFont="1" applyFill="1" applyBorder="1" applyAlignment="1">
      <alignment vertical="center" wrapText="1"/>
    </xf>
    <xf numFmtId="170" fontId="21" fillId="2" borderId="0" xfId="0" applyNumberFormat="1" applyFont="1" applyFill="1" applyBorder="1" applyAlignment="1">
      <alignment vertical="center" wrapText="1"/>
    </xf>
    <xf numFmtId="170" fontId="21" fillId="2" borderId="0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49" fontId="11" fillId="2" borderId="0" xfId="0" applyNumberFormat="1" applyFont="1" applyFill="1" applyBorder="1" applyAlignment="1">
      <alignment vertical="center" wrapText="1"/>
    </xf>
    <xf numFmtId="0" fontId="0" fillId="0" borderId="0" xfId="0" applyBorder="1"/>
    <xf numFmtId="0" fontId="6" fillId="0" borderId="8" xfId="0" applyFont="1" applyFill="1" applyBorder="1" applyAlignment="1">
      <alignment vertical="center" wrapText="1"/>
    </xf>
    <xf numFmtId="0" fontId="21" fillId="2" borderId="8" xfId="0" applyFont="1" applyFill="1" applyBorder="1" applyAlignment="1">
      <alignment horizontal="center" vertical="center" wrapText="1"/>
    </xf>
    <xf numFmtId="49" fontId="21" fillId="2" borderId="8" xfId="0" applyNumberFormat="1" applyFont="1" applyFill="1" applyBorder="1" applyAlignment="1">
      <alignment horizontal="center" vertical="center" wrapText="1"/>
    </xf>
    <xf numFmtId="170" fontId="21" fillId="2" borderId="8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43" fontId="7" fillId="0" borderId="8" xfId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64" fontId="20" fillId="0" borderId="1" xfId="1" applyNumberFormat="1" applyFont="1" applyFill="1" applyBorder="1" applyAlignment="1">
      <alignment horizontal="justify" vertical="center"/>
    </xf>
    <xf numFmtId="0" fontId="20" fillId="0" borderId="1" xfId="0" applyFont="1" applyFill="1" applyBorder="1" applyAlignment="1">
      <alignment horizontal="left" vertical="center" wrapText="1"/>
    </xf>
    <xf numFmtId="164" fontId="16" fillId="0" borderId="1" xfId="1" applyNumberFormat="1" applyFont="1" applyFill="1" applyBorder="1" applyAlignment="1">
      <alignment horizontal="right" vertical="center"/>
    </xf>
    <xf numFmtId="164" fontId="20" fillId="0" borderId="4" xfId="1" applyNumberFormat="1" applyFont="1" applyFill="1" applyBorder="1" applyAlignment="1">
      <alignment horizontal="justify" vertical="center"/>
    </xf>
    <xf numFmtId="164" fontId="20" fillId="0" borderId="5" xfId="1" applyNumberFormat="1" applyFont="1" applyFill="1" applyBorder="1" applyAlignment="1">
      <alignment horizontal="justify" vertical="center"/>
    </xf>
    <xf numFmtId="0" fontId="24" fillId="0" borderId="1" xfId="0" applyFont="1" applyFill="1" applyBorder="1" applyAlignment="1">
      <alignment horizontal="center" vertical="center"/>
    </xf>
    <xf numFmtId="0" fontId="20" fillId="0" borderId="1" xfId="0" applyFont="1" applyFill="1" applyBorder="1"/>
    <xf numFmtId="0" fontId="16" fillId="0" borderId="1" xfId="0" applyFont="1" applyFill="1" applyBorder="1" applyAlignment="1">
      <alignment horizontal="justify" vertical="center"/>
    </xf>
    <xf numFmtId="164" fontId="20" fillId="0" borderId="1" xfId="1" applyNumberFormat="1" applyFont="1" applyFill="1" applyBorder="1" applyAlignment="1">
      <alignment horizontal="justify" vertical="center" wrapText="1"/>
    </xf>
    <xf numFmtId="164" fontId="16" fillId="0" borderId="1" xfId="1" applyNumberFormat="1" applyFont="1" applyFill="1" applyBorder="1" applyAlignment="1">
      <alignment horizontal="justify" vertical="center" wrapText="1"/>
    </xf>
    <xf numFmtId="167" fontId="16" fillId="0" borderId="1" xfId="1" applyNumberFormat="1" applyFont="1" applyFill="1" applyBorder="1" applyAlignment="1">
      <alignment horizontal="justify" vertical="center"/>
    </xf>
    <xf numFmtId="0" fontId="17" fillId="0" borderId="0" xfId="0" applyFont="1" applyFill="1"/>
    <xf numFmtId="170" fontId="21" fillId="2" borderId="8" xfId="0" applyNumberFormat="1" applyFont="1" applyFill="1" applyBorder="1" applyAlignment="1">
      <alignment horizontal="center" vertical="center" wrapText="1"/>
    </xf>
    <xf numFmtId="0" fontId="18" fillId="0" borderId="8" xfId="4" applyFont="1" applyFill="1" applyBorder="1" applyAlignment="1">
      <alignment horizontal="center" wrapText="1"/>
    </xf>
    <xf numFmtId="0" fontId="16" fillId="0" borderId="1" xfId="0" applyFont="1" applyFill="1" applyBorder="1"/>
    <xf numFmtId="0" fontId="16" fillId="0" borderId="1" xfId="0" applyFont="1" applyFill="1" applyBorder="1" applyAlignment="1">
      <alignment wrapText="1"/>
    </xf>
    <xf numFmtId="164" fontId="16" fillId="0" borderId="5" xfId="1" applyNumberFormat="1" applyFont="1" applyFill="1" applyBorder="1" applyAlignment="1">
      <alignment horizontal="justify" vertical="center"/>
    </xf>
    <xf numFmtId="167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21" fillId="0" borderId="0" xfId="0" applyFont="1" applyFill="1" applyAlignment="1">
      <alignment horizontal="right" vertical="center"/>
    </xf>
    <xf numFmtId="0" fontId="25" fillId="0" borderId="0" xfId="0" applyFont="1" applyFill="1"/>
    <xf numFmtId="164" fontId="29" fillId="0" borderId="1" xfId="1" applyNumberFormat="1" applyFont="1" applyFill="1" applyBorder="1" applyAlignment="1">
      <alignment horizontal="justify" vertical="center"/>
    </xf>
    <xf numFmtId="164" fontId="30" fillId="0" borderId="1" xfId="1" applyNumberFormat="1" applyFont="1" applyFill="1" applyBorder="1" applyAlignment="1">
      <alignment horizontal="justify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justify" vertical="center"/>
    </xf>
    <xf numFmtId="0" fontId="7" fillId="0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3" fillId="0" borderId="0" xfId="0" applyFont="1" applyFill="1"/>
    <xf numFmtId="0" fontId="7" fillId="0" borderId="8" xfId="0" applyFont="1" applyFill="1" applyBorder="1" applyAlignment="1">
      <alignment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left" vertical="center" wrapText="1"/>
    </xf>
    <xf numFmtId="164" fontId="7" fillId="0" borderId="8" xfId="1" applyNumberFormat="1" applyFont="1" applyFill="1" applyBorder="1" applyAlignment="1">
      <alignment horizontal="justify" vertical="center"/>
    </xf>
    <xf numFmtId="0" fontId="7" fillId="0" borderId="8" xfId="1" applyNumberFormat="1" applyFont="1" applyFill="1" applyBorder="1" applyAlignment="1">
      <alignment horizontal="justify" vertical="center" wrapText="1"/>
    </xf>
    <xf numFmtId="164" fontId="7" fillId="0" borderId="8" xfId="1" applyNumberFormat="1" applyFont="1" applyFill="1" applyBorder="1" applyAlignment="1">
      <alignment horizontal="left" vertical="center" wrapText="1"/>
    </xf>
    <xf numFmtId="49" fontId="7" fillId="0" borderId="8" xfId="1" applyNumberFormat="1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49" fontId="7" fillId="0" borderId="8" xfId="1" applyNumberFormat="1" applyFont="1" applyFill="1" applyBorder="1" applyAlignment="1">
      <alignment horizontal="justify" vertical="center"/>
    </xf>
    <xf numFmtId="0" fontId="6" fillId="0" borderId="0" xfId="0" applyFont="1" applyFill="1" applyAlignment="1">
      <alignment horizontal="justify" vertical="center"/>
    </xf>
    <xf numFmtId="0" fontId="20" fillId="0" borderId="8" xfId="0" applyFont="1" applyFill="1" applyBorder="1" applyAlignment="1">
      <alignment horizontal="left" vertical="center" wrapText="1"/>
    </xf>
    <xf numFmtId="166" fontId="9" fillId="0" borderId="8" xfId="4" applyNumberFormat="1" applyFont="1" applyFill="1" applyBorder="1" applyAlignment="1">
      <alignment vertical="center" wrapText="1"/>
    </xf>
    <xf numFmtId="166" fontId="16" fillId="0" borderId="8" xfId="4" applyNumberFormat="1" applyFont="1" applyFill="1" applyBorder="1" applyAlignment="1">
      <alignment vertical="center" wrapText="1"/>
    </xf>
    <xf numFmtId="166" fontId="6" fillId="0" borderId="8" xfId="4" applyNumberFormat="1" applyFont="1" applyFill="1" applyBorder="1" applyAlignment="1">
      <alignment vertical="center" wrapText="1"/>
    </xf>
    <xf numFmtId="166" fontId="18" fillId="0" borderId="8" xfId="4" applyNumberFormat="1" applyFont="1" applyFill="1" applyBorder="1" applyAlignment="1">
      <alignment vertical="center" wrapText="1"/>
    </xf>
    <xf numFmtId="166" fontId="20" fillId="0" borderId="8" xfId="4" applyNumberFormat="1" applyFont="1" applyFill="1" applyBorder="1" applyAlignment="1">
      <alignment vertical="center" wrapText="1"/>
    </xf>
    <xf numFmtId="0" fontId="9" fillId="0" borderId="8" xfId="4" applyFont="1" applyFill="1" applyBorder="1" applyAlignment="1">
      <alignment vertical="center" wrapText="1"/>
    </xf>
    <xf numFmtId="0" fontId="23" fillId="0" borderId="0" xfId="0" applyFont="1" applyFill="1"/>
    <xf numFmtId="0" fontId="0" fillId="0" borderId="0" xfId="0" applyFill="1" applyAlignment="1">
      <alignment vertical="center" wrapText="1"/>
    </xf>
    <xf numFmtId="0" fontId="6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justify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16" fontId="20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16" fontId="20" fillId="0" borderId="2" xfId="0" applyNumberFormat="1" applyFont="1" applyFill="1" applyBorder="1" applyAlignment="1">
      <alignment horizontal="center" vertical="center" wrapText="1"/>
    </xf>
    <xf numFmtId="16" fontId="20" fillId="0" borderId="3" xfId="0" applyNumberFormat="1" applyFont="1" applyFill="1" applyBorder="1" applyAlignment="1">
      <alignment horizontal="center" vertical="center" wrapText="1"/>
    </xf>
    <xf numFmtId="16" fontId="20" fillId="0" borderId="4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2" fontId="20" fillId="0" borderId="2" xfId="0" applyNumberFormat="1" applyFont="1" applyFill="1" applyBorder="1" applyAlignment="1">
      <alignment horizontal="center" vertical="center"/>
    </xf>
    <xf numFmtId="2" fontId="20" fillId="0" borderId="3" xfId="0" applyNumberFormat="1" applyFont="1" applyFill="1" applyBorder="1" applyAlignment="1">
      <alignment horizontal="center" vertical="center"/>
    </xf>
    <xf numFmtId="2" fontId="20" fillId="0" borderId="4" xfId="0" applyNumberFormat="1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top" wrapText="1"/>
    </xf>
    <xf numFmtId="49" fontId="20" fillId="0" borderId="3" xfId="0" applyNumberFormat="1" applyFont="1" applyFill="1" applyBorder="1" applyAlignment="1">
      <alignment horizontal="center" vertical="top" wrapText="1"/>
    </xf>
    <xf numFmtId="49" fontId="20" fillId="0" borderId="4" xfId="0" applyNumberFormat="1" applyFont="1" applyFill="1" applyBorder="1" applyAlignment="1">
      <alignment horizontal="center" vertical="top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4" fillId="0" borderId="8" xfId="0" applyFont="1" applyFill="1" applyBorder="1" applyAlignment="1">
      <alignment horizontal="center" vertical="center" wrapText="1"/>
    </xf>
    <xf numFmtId="168" fontId="7" fillId="0" borderId="12" xfId="1" applyNumberFormat="1" applyFont="1" applyFill="1" applyBorder="1" applyAlignment="1">
      <alignment horizontal="center" vertical="center"/>
    </xf>
    <xf numFmtId="168" fontId="7" fillId="0" borderId="13" xfId="1" applyNumberFormat="1" applyFont="1" applyFill="1" applyBorder="1" applyAlignment="1">
      <alignment horizontal="center" vertical="center"/>
    </xf>
    <xf numFmtId="168" fontId="7" fillId="0" borderId="16" xfId="1" applyNumberFormat="1" applyFont="1" applyFill="1" applyBorder="1" applyAlignment="1">
      <alignment horizontal="center" vertical="center"/>
    </xf>
    <xf numFmtId="166" fontId="16" fillId="0" borderId="12" xfId="4" applyNumberFormat="1" applyFont="1" applyFill="1" applyBorder="1" applyAlignment="1">
      <alignment horizontal="center" vertical="center" wrapText="1"/>
    </xf>
    <xf numFmtId="166" fontId="16" fillId="0" borderId="13" xfId="4" applyNumberFormat="1" applyFont="1" applyFill="1" applyBorder="1" applyAlignment="1">
      <alignment horizontal="center" vertical="center" wrapText="1"/>
    </xf>
    <xf numFmtId="166" fontId="16" fillId="0" borderId="16" xfId="4" applyNumberFormat="1" applyFont="1" applyFill="1" applyBorder="1" applyAlignment="1">
      <alignment horizontal="center" vertical="center" wrapText="1"/>
    </xf>
    <xf numFmtId="0" fontId="16" fillId="0" borderId="8" xfId="4" applyNumberFormat="1" applyFont="1" applyFill="1" applyBorder="1" applyAlignment="1">
      <alignment horizontal="center" vertical="center" wrapText="1"/>
    </xf>
    <xf numFmtId="0" fontId="18" fillId="0" borderId="12" xfId="4" applyFont="1" applyFill="1" applyBorder="1" applyAlignment="1">
      <alignment horizontal="center" vertical="center" wrapText="1"/>
    </xf>
    <xf numFmtId="0" fontId="18" fillId="0" borderId="13" xfId="4" applyFont="1" applyFill="1" applyBorder="1" applyAlignment="1">
      <alignment horizontal="center" vertical="center" wrapText="1"/>
    </xf>
    <xf numFmtId="0" fontId="18" fillId="0" borderId="16" xfId="4" applyFont="1" applyFill="1" applyBorder="1" applyAlignment="1">
      <alignment horizontal="center" vertical="center" wrapText="1"/>
    </xf>
    <xf numFmtId="0" fontId="16" fillId="0" borderId="12" xfId="4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16" xfId="4" applyFont="1" applyFill="1" applyBorder="1" applyAlignment="1">
      <alignment horizontal="center" vertical="center" wrapText="1"/>
    </xf>
    <xf numFmtId="168" fontId="6" fillId="0" borderId="12" xfId="4" applyNumberFormat="1" applyFont="1" applyFill="1" applyBorder="1" applyAlignment="1">
      <alignment horizontal="center" vertical="center" wrapText="1"/>
    </xf>
    <xf numFmtId="168" fontId="6" fillId="0" borderId="13" xfId="4" applyNumberFormat="1" applyFont="1" applyFill="1" applyBorder="1" applyAlignment="1">
      <alignment horizontal="center" vertical="center" wrapText="1"/>
    </xf>
    <xf numFmtId="168" fontId="6" fillId="0" borderId="16" xfId="4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8" fillId="0" borderId="8" xfId="4" applyFont="1" applyFill="1" applyBorder="1" applyAlignment="1">
      <alignment horizontal="center" vertical="center" wrapText="1"/>
    </xf>
    <xf numFmtId="0" fontId="19" fillId="0" borderId="8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wrapText="1"/>
    </xf>
    <xf numFmtId="168" fontId="7" fillId="0" borderId="8" xfId="1" applyNumberFormat="1" applyFont="1" applyFill="1" applyBorder="1" applyAlignment="1">
      <alignment horizontal="center" vertical="center"/>
    </xf>
    <xf numFmtId="166" fontId="18" fillId="0" borderId="8" xfId="4" applyNumberFormat="1" applyFont="1" applyFill="1" applyBorder="1" applyAlignment="1">
      <alignment horizontal="center" vertical="center" wrapText="1"/>
    </xf>
    <xf numFmtId="169" fontId="4" fillId="0" borderId="0" xfId="4" applyNumberFormat="1" applyFill="1" applyBorder="1" applyAlignment="1">
      <alignment horizontal="center" wrapText="1"/>
    </xf>
    <xf numFmtId="166" fontId="18" fillId="0" borderId="12" xfId="4" applyNumberFormat="1" applyFont="1" applyFill="1" applyBorder="1" applyAlignment="1">
      <alignment horizontal="center" vertical="center" wrapText="1"/>
    </xf>
    <xf numFmtId="166" fontId="18" fillId="0" borderId="13" xfId="4" applyNumberFormat="1" applyFont="1" applyFill="1" applyBorder="1" applyAlignment="1">
      <alignment horizontal="center" vertical="center" wrapText="1"/>
    </xf>
    <xf numFmtId="166" fontId="18" fillId="0" borderId="16" xfId="4" applyNumberFormat="1" applyFont="1" applyFill="1" applyBorder="1" applyAlignment="1">
      <alignment horizontal="center" vertical="center" wrapText="1"/>
    </xf>
    <xf numFmtId="0" fontId="16" fillId="0" borderId="17" xfId="4" applyNumberFormat="1" applyFont="1" applyFill="1" applyBorder="1" applyAlignment="1">
      <alignment horizontal="center" vertical="center"/>
    </xf>
    <xf numFmtId="0" fontId="16" fillId="0" borderId="9" xfId="4" applyNumberFormat="1" applyFont="1" applyFill="1" applyBorder="1" applyAlignment="1">
      <alignment horizontal="center" vertical="center"/>
    </xf>
    <xf numFmtId="0" fontId="16" fillId="0" borderId="18" xfId="4" applyNumberFormat="1" applyFont="1" applyFill="1" applyBorder="1" applyAlignment="1">
      <alignment horizontal="center" vertical="center"/>
    </xf>
    <xf numFmtId="0" fontId="16" fillId="0" borderId="14" xfId="4" applyNumberFormat="1" applyFont="1" applyFill="1" applyBorder="1" applyAlignment="1">
      <alignment horizontal="center" vertical="center"/>
    </xf>
    <xf numFmtId="0" fontId="16" fillId="0" borderId="0" xfId="4" applyNumberFormat="1" applyFont="1" applyFill="1" applyBorder="1" applyAlignment="1">
      <alignment horizontal="center" vertical="center"/>
    </xf>
    <xf numFmtId="0" fontId="16" fillId="0" borderId="15" xfId="4" applyNumberFormat="1" applyFont="1" applyFill="1" applyBorder="1" applyAlignment="1">
      <alignment horizontal="center" vertical="center"/>
    </xf>
    <xf numFmtId="0" fontId="16" fillId="0" borderId="10" xfId="4" applyNumberFormat="1" applyFont="1" applyFill="1" applyBorder="1" applyAlignment="1">
      <alignment horizontal="center" vertical="center"/>
    </xf>
    <xf numFmtId="0" fontId="16" fillId="0" borderId="11" xfId="4" applyNumberFormat="1" applyFont="1" applyFill="1" applyBorder="1" applyAlignment="1">
      <alignment horizontal="center" vertical="center"/>
    </xf>
    <xf numFmtId="0" fontId="16" fillId="0" borderId="19" xfId="4" applyNumberFormat="1" applyFont="1" applyFill="1" applyBorder="1" applyAlignment="1">
      <alignment horizontal="center" vertical="center"/>
    </xf>
    <xf numFmtId="0" fontId="16" fillId="0" borderId="8" xfId="4" applyFont="1" applyFill="1" applyBorder="1" applyAlignment="1">
      <alignment horizontal="center" vertical="center" wrapText="1"/>
    </xf>
    <xf numFmtId="168" fontId="6" fillId="0" borderId="8" xfId="4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170" fontId="21" fillId="2" borderId="8" xfId="0" applyNumberFormat="1" applyFont="1" applyFill="1" applyBorder="1" applyAlignment="1">
      <alignment horizontal="center" vertical="center" wrapText="1"/>
    </xf>
    <xf numFmtId="49" fontId="21" fillId="2" borderId="8" xfId="0" applyNumberFormat="1" applyFont="1" applyFill="1" applyBorder="1" applyAlignment="1">
      <alignment horizontal="center" vertical="center" wrapText="1"/>
    </xf>
    <xf numFmtId="0" fontId="28" fillId="3" borderId="0" xfId="0" applyFont="1" applyFill="1" applyAlignment="1">
      <alignment horizontal="right"/>
    </xf>
  </cellXfs>
  <cellStyles count="13">
    <cellStyle name="Обычный" xfId="0" builtinId="0"/>
    <cellStyle name="Обычный 2" xfId="3"/>
    <cellStyle name="Обычный 2 2" xfId="5"/>
    <cellStyle name="Обычный 2 4" xfId="12"/>
    <cellStyle name="Обычный 3" xfId="4"/>
    <cellStyle name="Обычный 4" xfId="2"/>
    <cellStyle name="Финансовый" xfId="1" builtinId="3"/>
    <cellStyle name="Финансовый 2" xfId="8"/>
    <cellStyle name="Финансовый 2 2" xfId="6"/>
    <cellStyle name="Финансовый 2 2 2" xfId="7"/>
    <cellStyle name="Финансовый 2 2 3" xfId="9"/>
    <cellStyle name="Финансовый 3" xfId="10"/>
    <cellStyle name="Финансовый 4" xfId="11"/>
  </cellStyles>
  <dxfs count="0"/>
  <tableStyles count="0" defaultTableStyle="TableStyleMedium2" defaultPivotStyle="PivotStyleLight16"/>
  <colors>
    <mruColors>
      <color rgb="FFFFCCCC"/>
      <color rgb="FF0000FF"/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193"/>
  <sheetViews>
    <sheetView topLeftCell="A4" zoomScale="85" zoomScaleNormal="85" zoomScaleSheetLayoutView="90" workbookViewId="0">
      <pane ySplit="7" topLeftCell="A20" activePane="bottomLeft" state="frozen"/>
      <selection activeCell="A4" sqref="A4"/>
      <selection pane="bottomLeft" activeCell="G109" sqref="G109"/>
    </sheetView>
  </sheetViews>
  <sheetFormatPr defaultColWidth="9.140625" defaultRowHeight="15" x14ac:dyDescent="0.25"/>
  <cols>
    <col min="1" max="1" width="15" style="52" customWidth="1"/>
    <col min="2" max="2" width="29.42578125" style="53" customWidth="1"/>
    <col min="3" max="3" width="28.7109375" style="9" customWidth="1"/>
    <col min="4" max="4" width="34.85546875" style="9" customWidth="1"/>
    <col min="5" max="5" width="17.85546875" style="9" customWidth="1"/>
    <col min="6" max="6" width="19.140625" style="9" customWidth="1"/>
    <col min="7" max="9" width="20.85546875" style="9" customWidth="1"/>
    <col min="10" max="10" width="19.28515625" style="55" customWidth="1"/>
    <col min="11" max="16384" width="9.140625" style="9"/>
  </cols>
  <sheetData>
    <row r="1" spans="1:10" ht="15.75" x14ac:dyDescent="0.25">
      <c r="J1" s="54" t="s">
        <v>44</v>
      </c>
    </row>
    <row r="2" spans="1:10" x14ac:dyDescent="0.25">
      <c r="A2" s="126" t="s">
        <v>45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10" ht="15.75" customHeight="1" x14ac:dyDescent="0.25">
      <c r="A3" s="128"/>
      <c r="B3" s="128"/>
      <c r="C3" s="128"/>
      <c r="D3" s="128"/>
      <c r="E3" s="128"/>
      <c r="F3" s="128"/>
      <c r="G3" s="128"/>
      <c r="H3" s="128"/>
      <c r="I3" s="128"/>
      <c r="J3" s="128"/>
    </row>
    <row r="4" spans="1:10" ht="15.75" customHeight="1" x14ac:dyDescent="0.25">
      <c r="A4" s="61"/>
      <c r="B4" s="61"/>
      <c r="C4" s="61"/>
      <c r="D4" s="61"/>
      <c r="E4" s="61"/>
      <c r="F4" s="61"/>
      <c r="G4" s="61"/>
      <c r="H4" s="61"/>
      <c r="I4" s="61" t="s">
        <v>44</v>
      </c>
      <c r="J4" s="61"/>
    </row>
    <row r="5" spans="1:10" ht="15.75" customHeight="1" x14ac:dyDescent="0.25">
      <c r="A5" s="110" t="s">
        <v>167</v>
      </c>
      <c r="B5" s="110"/>
      <c r="C5" s="110"/>
      <c r="D5" s="110"/>
      <c r="E5" s="110"/>
      <c r="F5" s="110"/>
      <c r="G5" s="110"/>
      <c r="H5" s="110"/>
      <c r="I5" s="110"/>
      <c r="J5" s="110"/>
    </row>
    <row r="6" spans="1:10" ht="15.75" customHeight="1" x14ac:dyDescent="0.25">
      <c r="A6" s="61"/>
      <c r="B6" s="61"/>
      <c r="C6" s="61"/>
      <c r="D6" s="61"/>
      <c r="E6" s="61"/>
      <c r="F6" s="61"/>
      <c r="G6" s="61"/>
      <c r="H6" s="61"/>
      <c r="I6" s="61"/>
      <c r="J6" s="61"/>
    </row>
    <row r="7" spans="1:10" ht="15.75" customHeight="1" x14ac:dyDescent="0.25">
      <c r="A7" s="127" t="s">
        <v>39</v>
      </c>
      <c r="B7" s="109" t="s">
        <v>159</v>
      </c>
      <c r="C7" s="109" t="s">
        <v>89</v>
      </c>
      <c r="D7" s="109" t="s">
        <v>2</v>
      </c>
      <c r="E7" s="109" t="s">
        <v>90</v>
      </c>
      <c r="F7" s="109"/>
      <c r="G7" s="109"/>
      <c r="H7" s="109"/>
      <c r="I7" s="109"/>
      <c r="J7" s="109"/>
    </row>
    <row r="8" spans="1:10" x14ac:dyDescent="0.25">
      <c r="A8" s="127"/>
      <c r="B8" s="109"/>
      <c r="C8" s="109"/>
      <c r="D8" s="109"/>
      <c r="E8" s="109" t="s">
        <v>36</v>
      </c>
      <c r="F8" s="109"/>
      <c r="G8" s="109"/>
      <c r="H8" s="109"/>
      <c r="I8" s="109"/>
      <c r="J8" s="109"/>
    </row>
    <row r="9" spans="1:10" ht="15" customHeight="1" x14ac:dyDescent="0.25">
      <c r="A9" s="127"/>
      <c r="B9" s="109"/>
      <c r="C9" s="109"/>
      <c r="D9" s="109"/>
      <c r="E9" s="59" t="s">
        <v>3</v>
      </c>
      <c r="F9" s="59" t="s">
        <v>63</v>
      </c>
      <c r="G9" s="59" t="s">
        <v>64</v>
      </c>
      <c r="H9" s="59" t="s">
        <v>136</v>
      </c>
      <c r="I9" s="59" t="s">
        <v>137</v>
      </c>
      <c r="J9" s="59" t="s">
        <v>138</v>
      </c>
    </row>
    <row r="10" spans="1:10" ht="44.25" customHeight="1" x14ac:dyDescent="0.25">
      <c r="A10" s="39">
        <v>1</v>
      </c>
      <c r="B10" s="39">
        <v>2</v>
      </c>
      <c r="C10" s="39">
        <v>3</v>
      </c>
      <c r="D10" s="39">
        <v>4</v>
      </c>
      <c r="E10" s="39">
        <v>5</v>
      </c>
      <c r="F10" s="39">
        <v>6</v>
      </c>
      <c r="G10" s="39">
        <v>7</v>
      </c>
      <c r="H10" s="39">
        <v>8</v>
      </c>
      <c r="I10" s="39">
        <v>9</v>
      </c>
      <c r="J10" s="39">
        <v>10</v>
      </c>
    </row>
    <row r="11" spans="1:10" s="45" customFormat="1" ht="21.75" customHeight="1" x14ac:dyDescent="0.2">
      <c r="A11" s="111" t="s">
        <v>134</v>
      </c>
      <c r="B11" s="105"/>
      <c r="C11" s="111"/>
      <c r="D11" s="111"/>
      <c r="E11" s="111"/>
      <c r="F11" s="111"/>
      <c r="G11" s="111"/>
      <c r="H11" s="111"/>
      <c r="I11" s="111"/>
      <c r="J11" s="111"/>
    </row>
    <row r="12" spans="1:10" s="45" customFormat="1" ht="13.5" customHeight="1" x14ac:dyDescent="0.2">
      <c r="A12" s="116" t="s">
        <v>43</v>
      </c>
      <c r="B12" s="96" t="s">
        <v>168</v>
      </c>
      <c r="C12" s="99" t="s">
        <v>1</v>
      </c>
      <c r="D12" s="58" t="s">
        <v>3</v>
      </c>
      <c r="E12" s="34">
        <f t="shared" ref="E12:E60" si="0">SUM(F12:J12)</f>
        <v>0</v>
      </c>
      <c r="F12" s="34">
        <f>SUM(F13:F18)</f>
        <v>0</v>
      </c>
      <c r="G12" s="34">
        <f t="shared" ref="G12:H12" si="1">SUM(G13:G18)</f>
        <v>0</v>
      </c>
      <c r="H12" s="34">
        <f t="shared" si="1"/>
        <v>0</v>
      </c>
      <c r="I12" s="34">
        <v>0</v>
      </c>
      <c r="J12" s="34">
        <v>0</v>
      </c>
    </row>
    <row r="13" spans="1:10" x14ac:dyDescent="0.25">
      <c r="A13" s="117"/>
      <c r="B13" s="97"/>
      <c r="C13" s="100"/>
      <c r="D13" s="58" t="s">
        <v>4</v>
      </c>
      <c r="E13" s="34">
        <f t="shared" si="0"/>
        <v>0</v>
      </c>
      <c r="F13" s="10"/>
      <c r="G13" s="10">
        <v>0</v>
      </c>
      <c r="H13" s="10">
        <v>0</v>
      </c>
      <c r="I13" s="10">
        <v>0</v>
      </c>
      <c r="J13" s="10">
        <v>0</v>
      </c>
    </row>
    <row r="14" spans="1:10" x14ac:dyDescent="0.25">
      <c r="A14" s="117"/>
      <c r="B14" s="97"/>
      <c r="C14" s="100"/>
      <c r="D14" s="58" t="s">
        <v>5</v>
      </c>
      <c r="E14" s="34">
        <f t="shared" si="0"/>
        <v>0</v>
      </c>
      <c r="F14" s="10"/>
      <c r="G14" s="10">
        <v>0</v>
      </c>
      <c r="H14" s="10">
        <v>0</v>
      </c>
      <c r="I14" s="10">
        <v>0</v>
      </c>
      <c r="J14" s="10">
        <v>0</v>
      </c>
    </row>
    <row r="15" spans="1:10" x14ac:dyDescent="0.25">
      <c r="A15" s="117"/>
      <c r="B15" s="97"/>
      <c r="C15" s="100"/>
      <c r="D15" s="58" t="s">
        <v>6</v>
      </c>
      <c r="E15" s="34">
        <f t="shared" si="0"/>
        <v>0</v>
      </c>
      <c r="F15" s="10"/>
      <c r="G15" s="10">
        <v>0</v>
      </c>
      <c r="H15" s="10">
        <v>0</v>
      </c>
      <c r="I15" s="10">
        <v>0</v>
      </c>
      <c r="J15" s="10">
        <v>0</v>
      </c>
    </row>
    <row r="16" spans="1:10" ht="30" x14ac:dyDescent="0.25">
      <c r="A16" s="117"/>
      <c r="B16" s="97"/>
      <c r="C16" s="100"/>
      <c r="D16" s="58" t="s">
        <v>46</v>
      </c>
      <c r="E16" s="34">
        <f t="shared" si="0"/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</row>
    <row r="17" spans="1:10" x14ac:dyDescent="0.25">
      <c r="A17" s="117"/>
      <c r="B17" s="97"/>
      <c r="C17" s="100"/>
      <c r="D17" s="58" t="s">
        <v>47</v>
      </c>
      <c r="E17" s="34">
        <f t="shared" si="0"/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</row>
    <row r="18" spans="1:10" x14ac:dyDescent="0.25">
      <c r="A18" s="118"/>
      <c r="B18" s="98"/>
      <c r="C18" s="101"/>
      <c r="D18" s="58" t="s">
        <v>7</v>
      </c>
      <c r="E18" s="34"/>
      <c r="F18" s="10"/>
      <c r="G18" s="10"/>
      <c r="H18" s="10"/>
      <c r="I18" s="10"/>
      <c r="J18" s="10"/>
    </row>
    <row r="19" spans="1:10" x14ac:dyDescent="0.25">
      <c r="A19" s="93" t="s">
        <v>66</v>
      </c>
      <c r="B19" s="96" t="s">
        <v>160</v>
      </c>
      <c r="C19" s="99" t="s">
        <v>1</v>
      </c>
      <c r="D19" s="58" t="s">
        <v>3</v>
      </c>
      <c r="E19" s="34">
        <f>E20+E21+E22+E25</f>
        <v>2312.8000000000002</v>
      </c>
      <c r="F19" s="34">
        <f t="shared" ref="F19:I19" si="2">F20+F21+F22+F25</f>
        <v>562.79999999999995</v>
      </c>
      <c r="G19" s="34">
        <f t="shared" si="2"/>
        <v>250</v>
      </c>
      <c r="H19" s="34">
        <f t="shared" si="2"/>
        <v>250</v>
      </c>
      <c r="I19" s="34">
        <f t="shared" si="2"/>
        <v>250</v>
      </c>
      <c r="J19" s="34">
        <f>J20+J21+J22+J25</f>
        <v>1000</v>
      </c>
    </row>
    <row r="20" spans="1:10" x14ac:dyDescent="0.25">
      <c r="A20" s="94"/>
      <c r="B20" s="97"/>
      <c r="C20" s="100"/>
      <c r="D20" s="58" t="s">
        <v>4</v>
      </c>
      <c r="E20" s="34"/>
      <c r="F20" s="10"/>
      <c r="G20" s="10"/>
      <c r="H20" s="10"/>
      <c r="I20" s="10"/>
      <c r="J20" s="10"/>
    </row>
    <row r="21" spans="1:10" x14ac:dyDescent="0.25">
      <c r="A21" s="94"/>
      <c r="B21" s="97"/>
      <c r="C21" s="100"/>
      <c r="D21" s="58" t="s">
        <v>5</v>
      </c>
      <c r="E21" s="34"/>
      <c r="F21" s="10"/>
      <c r="G21" s="10"/>
      <c r="H21" s="10"/>
      <c r="I21" s="10"/>
      <c r="J21" s="10"/>
    </row>
    <row r="22" spans="1:10" x14ac:dyDescent="0.25">
      <c r="A22" s="94"/>
      <c r="B22" s="97"/>
      <c r="C22" s="100"/>
      <c r="D22" s="58" t="s">
        <v>6</v>
      </c>
      <c r="E22" s="34">
        <f>F22+G22+H22+I22+J22</f>
        <v>562.79999999999995</v>
      </c>
      <c r="F22" s="10">
        <v>562.79999999999995</v>
      </c>
      <c r="G22" s="10"/>
      <c r="H22" s="10"/>
      <c r="I22" s="10"/>
      <c r="J22" s="10"/>
    </row>
    <row r="23" spans="1:10" ht="30" x14ac:dyDescent="0.25">
      <c r="A23" s="94"/>
      <c r="B23" s="97"/>
      <c r="C23" s="100"/>
      <c r="D23" s="58" t="s">
        <v>46</v>
      </c>
      <c r="E23" s="34">
        <f t="shared" ref="E23:E25" si="3">F23+G23+H23+I23+J23</f>
        <v>0</v>
      </c>
      <c r="F23" s="10"/>
      <c r="G23" s="10"/>
      <c r="H23" s="10"/>
      <c r="I23" s="10"/>
      <c r="J23" s="10"/>
    </row>
    <row r="24" spans="1:10" x14ac:dyDescent="0.25">
      <c r="A24" s="94"/>
      <c r="B24" s="97"/>
      <c r="C24" s="100"/>
      <c r="D24" s="58" t="s">
        <v>47</v>
      </c>
      <c r="E24" s="34">
        <f t="shared" si="3"/>
        <v>0</v>
      </c>
      <c r="F24" s="10"/>
      <c r="G24" s="10"/>
      <c r="H24" s="10"/>
      <c r="I24" s="10"/>
      <c r="J24" s="10"/>
    </row>
    <row r="25" spans="1:10" x14ac:dyDescent="0.25">
      <c r="A25" s="95"/>
      <c r="B25" s="98"/>
      <c r="C25" s="101"/>
      <c r="D25" s="58" t="s">
        <v>7</v>
      </c>
      <c r="E25" s="34">
        <f t="shared" si="3"/>
        <v>1750</v>
      </c>
      <c r="F25" s="10">
        <f>250-250</f>
        <v>0</v>
      </c>
      <c r="G25" s="10">
        <v>250</v>
      </c>
      <c r="H25" s="10">
        <v>250</v>
      </c>
      <c r="I25" s="10">
        <v>250</v>
      </c>
      <c r="J25" s="10">
        <v>1000</v>
      </c>
    </row>
    <row r="26" spans="1:10" x14ac:dyDescent="0.25">
      <c r="A26" s="93" t="s">
        <v>70</v>
      </c>
      <c r="B26" s="96" t="s">
        <v>184</v>
      </c>
      <c r="C26" s="99" t="s">
        <v>188</v>
      </c>
      <c r="D26" s="58" t="s">
        <v>3</v>
      </c>
      <c r="E26" s="34">
        <f>E27+E28+E29+E30+E31+E32</f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</row>
    <row r="27" spans="1:10" x14ac:dyDescent="0.25">
      <c r="A27" s="94"/>
      <c r="B27" s="97"/>
      <c r="C27" s="100"/>
      <c r="D27" s="58" t="s">
        <v>4</v>
      </c>
      <c r="E27" s="34">
        <f>F27+G27+H27+I27+J27</f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</row>
    <row r="28" spans="1:10" x14ac:dyDescent="0.25">
      <c r="A28" s="94"/>
      <c r="B28" s="97"/>
      <c r="C28" s="100"/>
      <c r="D28" s="58" t="s">
        <v>5</v>
      </c>
      <c r="E28" s="34">
        <f t="shared" ref="E28:E32" si="4">F28+G28+H28+I28+J28</f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</row>
    <row r="29" spans="1:10" x14ac:dyDescent="0.25">
      <c r="A29" s="94"/>
      <c r="B29" s="97"/>
      <c r="C29" s="100"/>
      <c r="D29" s="58" t="s">
        <v>6</v>
      </c>
      <c r="E29" s="34">
        <f t="shared" si="4"/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</row>
    <row r="30" spans="1:10" ht="30" x14ac:dyDescent="0.25">
      <c r="A30" s="94"/>
      <c r="B30" s="97"/>
      <c r="C30" s="100"/>
      <c r="D30" s="58" t="s">
        <v>46</v>
      </c>
      <c r="E30" s="34">
        <f t="shared" si="4"/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</row>
    <row r="31" spans="1:10" x14ac:dyDescent="0.25">
      <c r="A31" s="94"/>
      <c r="B31" s="97"/>
      <c r="C31" s="100"/>
      <c r="D31" s="58" t="s">
        <v>47</v>
      </c>
      <c r="E31" s="34">
        <f t="shared" si="4"/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</row>
    <row r="32" spans="1:10" x14ac:dyDescent="0.25">
      <c r="A32" s="95"/>
      <c r="B32" s="98"/>
      <c r="C32" s="101"/>
      <c r="D32" s="58" t="s">
        <v>7</v>
      </c>
      <c r="E32" s="34">
        <f t="shared" si="4"/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</row>
    <row r="33" spans="1:10" x14ac:dyDescent="0.25">
      <c r="A33" s="112" t="s">
        <v>91</v>
      </c>
      <c r="B33" s="96" t="s">
        <v>164</v>
      </c>
      <c r="C33" s="103" t="s">
        <v>1</v>
      </c>
      <c r="D33" s="35" t="s">
        <v>3</v>
      </c>
      <c r="E33" s="34">
        <f t="shared" ref="E33:E39" si="5">SUM(F33:J33)</f>
        <v>12980</v>
      </c>
      <c r="F33" s="34">
        <f t="shared" ref="F33:H33" si="6">SUM(F34:F39)</f>
        <v>1298</v>
      </c>
      <c r="G33" s="34">
        <f t="shared" si="6"/>
        <v>1298</v>
      </c>
      <c r="H33" s="34">
        <f t="shared" si="6"/>
        <v>1298</v>
      </c>
      <c r="I33" s="34">
        <v>1298</v>
      </c>
      <c r="J33" s="34">
        <v>7788</v>
      </c>
    </row>
    <row r="34" spans="1:10" x14ac:dyDescent="0.25">
      <c r="A34" s="113"/>
      <c r="B34" s="97"/>
      <c r="C34" s="103"/>
      <c r="D34" s="58" t="s">
        <v>4</v>
      </c>
      <c r="E34" s="10">
        <f t="shared" si="5"/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</row>
    <row r="35" spans="1:10" x14ac:dyDescent="0.25">
      <c r="A35" s="113"/>
      <c r="B35" s="97"/>
      <c r="C35" s="103"/>
      <c r="D35" s="58" t="s">
        <v>5</v>
      </c>
      <c r="E35" s="10">
        <f t="shared" si="5"/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</row>
    <row r="36" spans="1:10" x14ac:dyDescent="0.25">
      <c r="A36" s="113"/>
      <c r="B36" s="97"/>
      <c r="C36" s="103"/>
      <c r="D36" s="58" t="s">
        <v>6</v>
      </c>
      <c r="E36" s="10">
        <f>SUM(F36:J36)</f>
        <v>12980</v>
      </c>
      <c r="F36" s="10">
        <v>1298</v>
      </c>
      <c r="G36" s="10">
        <v>1298</v>
      </c>
      <c r="H36" s="10">
        <v>1298</v>
      </c>
      <c r="I36" s="10">
        <v>1298</v>
      </c>
      <c r="J36" s="34">
        <v>7788</v>
      </c>
    </row>
    <row r="37" spans="1:10" ht="30" x14ac:dyDescent="0.25">
      <c r="A37" s="113"/>
      <c r="B37" s="97"/>
      <c r="C37" s="103"/>
      <c r="D37" s="58" t="s">
        <v>48</v>
      </c>
      <c r="E37" s="10">
        <f t="shared" si="5"/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</row>
    <row r="38" spans="1:10" x14ac:dyDescent="0.25">
      <c r="A38" s="113"/>
      <c r="B38" s="97"/>
      <c r="C38" s="103"/>
      <c r="D38" s="58" t="s">
        <v>47</v>
      </c>
      <c r="E38" s="10">
        <f t="shared" si="5"/>
        <v>0</v>
      </c>
      <c r="F38" s="57">
        <v>0</v>
      </c>
      <c r="G38" s="34">
        <v>0</v>
      </c>
      <c r="H38" s="34">
        <v>0</v>
      </c>
      <c r="I38" s="34">
        <v>0</v>
      </c>
      <c r="J38" s="34">
        <v>0</v>
      </c>
    </row>
    <row r="39" spans="1:10" x14ac:dyDescent="0.25">
      <c r="A39" s="114"/>
      <c r="B39" s="98"/>
      <c r="C39" s="103"/>
      <c r="D39" s="58" t="s">
        <v>7</v>
      </c>
      <c r="E39" s="10">
        <f t="shared" si="5"/>
        <v>0</v>
      </c>
      <c r="F39" s="56">
        <v>0</v>
      </c>
      <c r="G39" s="10">
        <v>0</v>
      </c>
      <c r="H39" s="10">
        <v>0</v>
      </c>
      <c r="I39" s="10">
        <v>0</v>
      </c>
      <c r="J39" s="10">
        <v>0</v>
      </c>
    </row>
    <row r="40" spans="1:10" x14ac:dyDescent="0.25">
      <c r="A40" s="111" t="s">
        <v>85</v>
      </c>
      <c r="B40" s="104" t="s">
        <v>161</v>
      </c>
      <c r="C40" s="122" t="s">
        <v>162</v>
      </c>
      <c r="D40" s="35" t="s">
        <v>3</v>
      </c>
      <c r="E40" s="34">
        <f t="shared" si="0"/>
        <v>1046532.123</v>
      </c>
      <c r="F40" s="34">
        <f t="shared" ref="F40:H40" si="7">SUM(F41:F46)</f>
        <v>146532.12299999999</v>
      </c>
      <c r="G40" s="34">
        <f t="shared" si="7"/>
        <v>120000</v>
      </c>
      <c r="H40" s="34">
        <f t="shared" si="7"/>
        <v>5000</v>
      </c>
      <c r="I40" s="34">
        <v>0</v>
      </c>
      <c r="J40" s="34">
        <v>775000</v>
      </c>
    </row>
    <row r="41" spans="1:10" x14ac:dyDescent="0.25">
      <c r="A41" s="111"/>
      <c r="B41" s="104"/>
      <c r="C41" s="123"/>
      <c r="D41" s="58" t="s">
        <v>4</v>
      </c>
      <c r="E41" s="10">
        <f t="shared" si="0"/>
        <v>0</v>
      </c>
      <c r="F41" s="10">
        <f t="shared" ref="F41:H46" si="8">F48+F55</f>
        <v>0</v>
      </c>
      <c r="G41" s="10">
        <f t="shared" si="8"/>
        <v>0</v>
      </c>
      <c r="H41" s="10">
        <f t="shared" si="8"/>
        <v>0</v>
      </c>
      <c r="I41" s="10">
        <v>0</v>
      </c>
      <c r="J41" s="10">
        <v>0</v>
      </c>
    </row>
    <row r="42" spans="1:10" x14ac:dyDescent="0.25">
      <c r="A42" s="111"/>
      <c r="B42" s="104"/>
      <c r="C42" s="123"/>
      <c r="D42" s="58" t="s">
        <v>5</v>
      </c>
      <c r="E42" s="10">
        <f t="shared" si="0"/>
        <v>2700</v>
      </c>
      <c r="F42" s="10">
        <f t="shared" si="8"/>
        <v>2700</v>
      </c>
      <c r="G42" s="10">
        <f t="shared" si="8"/>
        <v>0</v>
      </c>
      <c r="H42" s="10">
        <f t="shared" si="8"/>
        <v>0</v>
      </c>
      <c r="I42" s="10">
        <v>0</v>
      </c>
      <c r="J42" s="10">
        <v>0</v>
      </c>
    </row>
    <row r="43" spans="1:10" x14ac:dyDescent="0.25">
      <c r="A43" s="111"/>
      <c r="B43" s="104"/>
      <c r="C43" s="123"/>
      <c r="D43" s="58" t="s">
        <v>6</v>
      </c>
      <c r="E43" s="10">
        <f t="shared" si="0"/>
        <v>0</v>
      </c>
      <c r="F43" s="10">
        <f t="shared" si="8"/>
        <v>0</v>
      </c>
      <c r="G43" s="10">
        <f t="shared" si="8"/>
        <v>0</v>
      </c>
      <c r="H43" s="10">
        <f t="shared" si="8"/>
        <v>0</v>
      </c>
      <c r="I43" s="10">
        <v>0</v>
      </c>
      <c r="J43" s="10">
        <v>0</v>
      </c>
    </row>
    <row r="44" spans="1:10" ht="30" x14ac:dyDescent="0.25">
      <c r="A44" s="111"/>
      <c r="B44" s="104"/>
      <c r="C44" s="123"/>
      <c r="D44" s="58" t="s">
        <v>48</v>
      </c>
      <c r="E44" s="10">
        <f t="shared" si="0"/>
        <v>0</v>
      </c>
      <c r="F44" s="10">
        <f t="shared" si="8"/>
        <v>0</v>
      </c>
      <c r="G44" s="10">
        <f t="shared" si="8"/>
        <v>0</v>
      </c>
      <c r="H44" s="10">
        <f t="shared" si="8"/>
        <v>0</v>
      </c>
      <c r="I44" s="10">
        <v>0</v>
      </c>
      <c r="J44" s="10">
        <v>0</v>
      </c>
    </row>
    <row r="45" spans="1:10" x14ac:dyDescent="0.25">
      <c r="A45" s="111"/>
      <c r="B45" s="104"/>
      <c r="C45" s="123"/>
      <c r="D45" s="58" t="s">
        <v>47</v>
      </c>
      <c r="E45" s="10">
        <f t="shared" si="0"/>
        <v>0</v>
      </c>
      <c r="F45" s="10">
        <f t="shared" si="8"/>
        <v>0</v>
      </c>
      <c r="G45" s="10">
        <f t="shared" si="8"/>
        <v>0</v>
      </c>
      <c r="H45" s="10">
        <f t="shared" si="8"/>
        <v>0</v>
      </c>
      <c r="I45" s="10">
        <v>0</v>
      </c>
      <c r="J45" s="10">
        <v>0</v>
      </c>
    </row>
    <row r="46" spans="1:10" x14ac:dyDescent="0.25">
      <c r="A46" s="111"/>
      <c r="B46" s="104"/>
      <c r="C46" s="124"/>
      <c r="D46" s="58" t="s">
        <v>7</v>
      </c>
      <c r="E46" s="10">
        <f t="shared" si="0"/>
        <v>1043832.123</v>
      </c>
      <c r="F46" s="10">
        <f t="shared" si="8"/>
        <v>143832.12299999999</v>
      </c>
      <c r="G46" s="10">
        <f t="shared" si="8"/>
        <v>120000</v>
      </c>
      <c r="H46" s="10">
        <f t="shared" si="8"/>
        <v>5000</v>
      </c>
      <c r="I46" s="10">
        <v>0</v>
      </c>
      <c r="J46" s="10">
        <v>775000</v>
      </c>
    </row>
    <row r="47" spans="1:10" x14ac:dyDescent="0.25">
      <c r="A47" s="111"/>
      <c r="B47" s="104"/>
      <c r="C47" s="125" t="s">
        <v>1</v>
      </c>
      <c r="D47" s="35" t="s">
        <v>3</v>
      </c>
      <c r="E47" s="34">
        <f t="shared" si="0"/>
        <v>20032.123</v>
      </c>
      <c r="F47" s="34">
        <f t="shared" ref="F47:H47" si="9">SUM(F48:F53)</f>
        <v>20032.123</v>
      </c>
      <c r="G47" s="34">
        <f t="shared" si="9"/>
        <v>0</v>
      </c>
      <c r="H47" s="34">
        <f t="shared" si="9"/>
        <v>0</v>
      </c>
      <c r="I47" s="34">
        <v>0</v>
      </c>
      <c r="J47" s="34">
        <v>0</v>
      </c>
    </row>
    <row r="48" spans="1:10" x14ac:dyDescent="0.25">
      <c r="A48" s="111"/>
      <c r="B48" s="104"/>
      <c r="C48" s="125"/>
      <c r="D48" s="58" t="s">
        <v>4</v>
      </c>
      <c r="E48" s="34">
        <f t="shared" si="0"/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</row>
    <row r="49" spans="1:10" x14ac:dyDescent="0.25">
      <c r="A49" s="111"/>
      <c r="B49" s="104"/>
      <c r="C49" s="125"/>
      <c r="D49" s="58" t="s">
        <v>5</v>
      </c>
      <c r="E49" s="34">
        <f t="shared" si="0"/>
        <v>2700</v>
      </c>
      <c r="F49" s="10">
        <v>2700</v>
      </c>
      <c r="G49" s="10">
        <v>0</v>
      </c>
      <c r="H49" s="10">
        <v>0</v>
      </c>
      <c r="I49" s="10">
        <v>0</v>
      </c>
      <c r="J49" s="10">
        <v>0</v>
      </c>
    </row>
    <row r="50" spans="1:10" x14ac:dyDescent="0.25">
      <c r="A50" s="111"/>
      <c r="B50" s="104"/>
      <c r="C50" s="125"/>
      <c r="D50" s="58" t="s">
        <v>6</v>
      </c>
      <c r="E50" s="34">
        <f t="shared" si="0"/>
        <v>0</v>
      </c>
      <c r="F50" s="10">
        <f>71.997-71.997</f>
        <v>0</v>
      </c>
      <c r="G50" s="10">
        <v>0</v>
      </c>
      <c r="H50" s="10">
        <v>0</v>
      </c>
      <c r="I50" s="10">
        <v>0</v>
      </c>
      <c r="J50" s="10">
        <v>0</v>
      </c>
    </row>
    <row r="51" spans="1:10" ht="30" x14ac:dyDescent="0.25">
      <c r="A51" s="111"/>
      <c r="B51" s="104"/>
      <c r="C51" s="125"/>
      <c r="D51" s="58" t="s">
        <v>48</v>
      </c>
      <c r="E51" s="34">
        <f t="shared" si="0"/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</row>
    <row r="52" spans="1:10" x14ac:dyDescent="0.25">
      <c r="A52" s="111"/>
      <c r="B52" s="104"/>
      <c r="C52" s="125"/>
      <c r="D52" s="58" t="s">
        <v>47</v>
      </c>
      <c r="E52" s="34">
        <f t="shared" si="0"/>
        <v>0</v>
      </c>
      <c r="F52" s="10"/>
      <c r="G52" s="10">
        <v>0</v>
      </c>
      <c r="H52" s="10">
        <v>0</v>
      </c>
      <c r="I52" s="10">
        <v>0</v>
      </c>
      <c r="J52" s="10">
        <v>0</v>
      </c>
    </row>
    <row r="53" spans="1:10" x14ac:dyDescent="0.25">
      <c r="A53" s="111"/>
      <c r="B53" s="104"/>
      <c r="C53" s="125"/>
      <c r="D53" s="58" t="s">
        <v>7</v>
      </c>
      <c r="E53" s="34">
        <f t="shared" si="0"/>
        <v>17332.123</v>
      </c>
      <c r="F53" s="10">
        <f>2090-2090+300+1482.123+550+15000</f>
        <v>17332.123</v>
      </c>
      <c r="G53" s="10">
        <v>0</v>
      </c>
      <c r="H53" s="10">
        <v>0</v>
      </c>
      <c r="I53" s="10">
        <v>0</v>
      </c>
      <c r="J53" s="10">
        <v>0</v>
      </c>
    </row>
    <row r="54" spans="1:10" x14ac:dyDescent="0.25">
      <c r="A54" s="111"/>
      <c r="B54" s="104"/>
      <c r="C54" s="125" t="s">
        <v>154</v>
      </c>
      <c r="D54" s="35" t="s">
        <v>3</v>
      </c>
      <c r="E54" s="34">
        <f t="shared" si="0"/>
        <v>1026500</v>
      </c>
      <c r="F54" s="34">
        <f t="shared" ref="F54:H54" si="10">SUM(F55:F60)</f>
        <v>126500</v>
      </c>
      <c r="G54" s="34">
        <f t="shared" si="10"/>
        <v>120000</v>
      </c>
      <c r="H54" s="34">
        <f t="shared" si="10"/>
        <v>5000</v>
      </c>
      <c r="I54" s="34">
        <v>0</v>
      </c>
      <c r="J54" s="34">
        <v>775000</v>
      </c>
    </row>
    <row r="55" spans="1:10" x14ac:dyDescent="0.25">
      <c r="A55" s="111"/>
      <c r="B55" s="104"/>
      <c r="C55" s="125"/>
      <c r="D55" s="58" t="s">
        <v>4</v>
      </c>
      <c r="E55" s="10">
        <f t="shared" si="0"/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</row>
    <row r="56" spans="1:10" x14ac:dyDescent="0.25">
      <c r="A56" s="111"/>
      <c r="B56" s="104"/>
      <c r="C56" s="125"/>
      <c r="D56" s="58" t="s">
        <v>5</v>
      </c>
      <c r="E56" s="10">
        <f t="shared" si="0"/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</row>
    <row r="57" spans="1:10" x14ac:dyDescent="0.25">
      <c r="A57" s="111"/>
      <c r="B57" s="104"/>
      <c r="C57" s="125"/>
      <c r="D57" s="58" t="s">
        <v>6</v>
      </c>
      <c r="E57" s="34">
        <f t="shared" si="0"/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</row>
    <row r="58" spans="1:10" ht="30" x14ac:dyDescent="0.25">
      <c r="A58" s="111"/>
      <c r="B58" s="104"/>
      <c r="C58" s="125"/>
      <c r="D58" s="58" t="s">
        <v>48</v>
      </c>
      <c r="E58" s="10">
        <f t="shared" si="0"/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</row>
    <row r="59" spans="1:10" x14ac:dyDescent="0.25">
      <c r="A59" s="111"/>
      <c r="B59" s="104"/>
      <c r="C59" s="125"/>
      <c r="D59" s="58" t="s">
        <v>47</v>
      </c>
      <c r="E59" s="10">
        <f t="shared" si="0"/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</row>
    <row r="60" spans="1:10" x14ac:dyDescent="0.25">
      <c r="A60" s="111"/>
      <c r="B60" s="104"/>
      <c r="C60" s="125"/>
      <c r="D60" s="58" t="s">
        <v>7</v>
      </c>
      <c r="E60" s="34">
        <f t="shared" si="0"/>
        <v>1026500</v>
      </c>
      <c r="F60" s="10">
        <f>120000+6500</f>
        <v>126500</v>
      </c>
      <c r="G60" s="10">
        <v>120000</v>
      </c>
      <c r="H60" s="10">
        <v>5000</v>
      </c>
      <c r="I60" s="10"/>
      <c r="J60" s="10">
        <v>775000</v>
      </c>
    </row>
    <row r="61" spans="1:10" x14ac:dyDescent="0.25">
      <c r="A61" s="112" t="s">
        <v>86</v>
      </c>
      <c r="B61" s="104" t="s">
        <v>163</v>
      </c>
      <c r="C61" s="96" t="s">
        <v>1</v>
      </c>
      <c r="D61" s="35" t="s">
        <v>3</v>
      </c>
      <c r="E61" s="34">
        <f t="shared" ref="E61:E87" si="11">SUM(F61:J61)</f>
        <v>1448142.6327599999</v>
      </c>
      <c r="F61" s="34">
        <f t="shared" ref="F61:H61" si="12">SUM(F62:F67)</f>
        <v>190911.99111999999</v>
      </c>
      <c r="G61" s="34">
        <f t="shared" si="12"/>
        <v>192600.58211999998</v>
      </c>
      <c r="H61" s="34">
        <f t="shared" si="12"/>
        <v>192600.58211999998</v>
      </c>
      <c r="I61" s="34">
        <v>174405.89548000001</v>
      </c>
      <c r="J61" s="34">
        <v>697623.58192000003</v>
      </c>
    </row>
    <row r="62" spans="1:10" x14ac:dyDescent="0.25">
      <c r="A62" s="113"/>
      <c r="B62" s="104"/>
      <c r="C62" s="97"/>
      <c r="D62" s="58" t="s">
        <v>4</v>
      </c>
      <c r="E62" s="10">
        <f t="shared" si="11"/>
        <v>0</v>
      </c>
      <c r="F62" s="10"/>
      <c r="G62" s="10"/>
      <c r="H62" s="10"/>
      <c r="I62" s="10"/>
      <c r="J62" s="10"/>
    </row>
    <row r="63" spans="1:10" x14ac:dyDescent="0.25">
      <c r="A63" s="113"/>
      <c r="B63" s="104"/>
      <c r="C63" s="97"/>
      <c r="D63" s="58" t="s">
        <v>5</v>
      </c>
      <c r="E63" s="10">
        <f t="shared" si="11"/>
        <v>0</v>
      </c>
      <c r="F63" s="10"/>
      <c r="G63" s="10"/>
      <c r="H63" s="10"/>
      <c r="I63" s="10"/>
      <c r="J63" s="10"/>
    </row>
    <row r="64" spans="1:10" x14ac:dyDescent="0.25">
      <c r="A64" s="113"/>
      <c r="B64" s="104"/>
      <c r="C64" s="97"/>
      <c r="D64" s="58" t="s">
        <v>6</v>
      </c>
      <c r="E64" s="10">
        <f t="shared" si="11"/>
        <v>808588.35655000003</v>
      </c>
      <c r="F64" s="10">
        <f>123742.36432-937.788-400-1000+340+71.997-562.8-100+600</f>
        <v>121753.77331999999</v>
      </c>
      <c r="G64" s="10">
        <v>101815.03821</v>
      </c>
      <c r="H64" s="10">
        <v>101339.53917</v>
      </c>
      <c r="I64" s="10">
        <v>96736.001170000003</v>
      </c>
      <c r="J64" s="10">
        <v>386944.00468000001</v>
      </c>
    </row>
    <row r="65" spans="1:10" ht="30" x14ac:dyDescent="0.25">
      <c r="A65" s="113"/>
      <c r="B65" s="104"/>
      <c r="C65" s="97"/>
      <c r="D65" s="58" t="s">
        <v>48</v>
      </c>
      <c r="E65" s="10">
        <f t="shared" si="11"/>
        <v>0</v>
      </c>
      <c r="F65" s="10"/>
      <c r="G65" s="10"/>
      <c r="H65" s="10"/>
      <c r="I65" s="10"/>
      <c r="J65" s="10"/>
    </row>
    <row r="66" spans="1:10" x14ac:dyDescent="0.25">
      <c r="A66" s="113"/>
      <c r="B66" s="104"/>
      <c r="C66" s="97"/>
      <c r="D66" s="58" t="s">
        <v>47</v>
      </c>
      <c r="E66" s="10">
        <f t="shared" si="11"/>
        <v>0</v>
      </c>
      <c r="F66" s="10"/>
      <c r="G66" s="10"/>
      <c r="H66" s="10"/>
      <c r="I66" s="10"/>
      <c r="J66" s="10"/>
    </row>
    <row r="67" spans="1:10" x14ac:dyDescent="0.25">
      <c r="A67" s="114"/>
      <c r="B67" s="104"/>
      <c r="C67" s="98"/>
      <c r="D67" s="58" t="s">
        <v>7</v>
      </c>
      <c r="E67" s="10">
        <f t="shared" si="11"/>
        <v>639554.27621000004</v>
      </c>
      <c r="F67" s="10">
        <f>68858.2178+300</f>
        <v>69158.217799999999</v>
      </c>
      <c r="G67" s="36">
        <v>90785.543909999993</v>
      </c>
      <c r="H67" s="36">
        <f t="shared" ref="H67" si="13">G61-H64</f>
        <v>91261.042949999974</v>
      </c>
      <c r="I67" s="36">
        <v>77669.894310000003</v>
      </c>
      <c r="J67" s="36">
        <v>310679.57724000001</v>
      </c>
    </row>
    <row r="68" spans="1:10" x14ac:dyDescent="0.25">
      <c r="A68" s="112" t="s">
        <v>107</v>
      </c>
      <c r="B68" s="104" t="s">
        <v>165</v>
      </c>
      <c r="C68" s="104" t="s">
        <v>1</v>
      </c>
      <c r="D68" s="35" t="s">
        <v>3</v>
      </c>
      <c r="E68" s="34">
        <f t="shared" si="11"/>
        <v>7433.875</v>
      </c>
      <c r="F68" s="37">
        <f t="shared" ref="F68:H68" si="14">SUM(F69:F74)</f>
        <v>1210.125</v>
      </c>
      <c r="G68" s="37">
        <f t="shared" si="14"/>
        <v>3111.875</v>
      </c>
      <c r="H68" s="37">
        <f t="shared" si="14"/>
        <v>3111.875</v>
      </c>
      <c r="I68" s="37">
        <v>0</v>
      </c>
      <c r="J68" s="38">
        <v>0</v>
      </c>
    </row>
    <row r="69" spans="1:10" x14ac:dyDescent="0.25">
      <c r="A69" s="113"/>
      <c r="B69" s="104"/>
      <c r="C69" s="104"/>
      <c r="D69" s="58" t="s">
        <v>4</v>
      </c>
      <c r="E69" s="10">
        <f t="shared" si="11"/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</row>
    <row r="70" spans="1:10" x14ac:dyDescent="0.25">
      <c r="A70" s="113"/>
      <c r="B70" s="104"/>
      <c r="C70" s="104"/>
      <c r="D70" s="58" t="s">
        <v>5</v>
      </c>
      <c r="E70" s="34">
        <f t="shared" si="11"/>
        <v>5947.1</v>
      </c>
      <c r="F70" s="10">
        <v>968.1</v>
      </c>
      <c r="G70" s="10">
        <v>2489.5</v>
      </c>
      <c r="H70" s="10">
        <v>2489.5</v>
      </c>
      <c r="I70" s="10"/>
      <c r="J70" s="10">
        <v>0</v>
      </c>
    </row>
    <row r="71" spans="1:10" x14ac:dyDescent="0.25">
      <c r="A71" s="113"/>
      <c r="B71" s="104"/>
      <c r="C71" s="104"/>
      <c r="D71" s="58" t="s">
        <v>6</v>
      </c>
      <c r="E71" s="34">
        <f t="shared" si="11"/>
        <v>1486.7750000000001</v>
      </c>
      <c r="F71" s="10">
        <v>242.02500000000001</v>
      </c>
      <c r="G71" s="10">
        <v>622.375</v>
      </c>
      <c r="H71" s="10">
        <v>622.375</v>
      </c>
      <c r="I71" s="10"/>
      <c r="J71" s="10">
        <v>0</v>
      </c>
    </row>
    <row r="72" spans="1:10" ht="30" x14ac:dyDescent="0.25">
      <c r="A72" s="113"/>
      <c r="B72" s="104"/>
      <c r="C72" s="104"/>
      <c r="D72" s="58" t="s">
        <v>48</v>
      </c>
      <c r="E72" s="10">
        <f t="shared" si="11"/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</row>
    <row r="73" spans="1:10" x14ac:dyDescent="0.25">
      <c r="A73" s="113"/>
      <c r="B73" s="104"/>
      <c r="C73" s="104"/>
      <c r="D73" s="58" t="s">
        <v>47</v>
      </c>
      <c r="E73" s="10">
        <f t="shared" si="11"/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</row>
    <row r="74" spans="1:10" x14ac:dyDescent="0.25">
      <c r="A74" s="114"/>
      <c r="B74" s="104"/>
      <c r="C74" s="104"/>
      <c r="D74" s="58" t="s">
        <v>7</v>
      </c>
      <c r="E74" s="10">
        <f t="shared" si="11"/>
        <v>0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</row>
    <row r="75" spans="1:10" x14ac:dyDescent="0.25">
      <c r="A75" s="108" t="s">
        <v>185</v>
      </c>
      <c r="B75" s="96" t="s">
        <v>166</v>
      </c>
      <c r="C75" s="109" t="s">
        <v>1</v>
      </c>
      <c r="D75" s="58" t="s">
        <v>3</v>
      </c>
      <c r="E75" s="34">
        <f t="shared" si="11"/>
        <v>0</v>
      </c>
      <c r="F75" s="10">
        <f>SUM(F76:F81)</f>
        <v>0</v>
      </c>
      <c r="G75" s="10">
        <f t="shared" ref="G75:H75" si="15">SUM(G76:G81)</f>
        <v>0</v>
      </c>
      <c r="H75" s="10">
        <f t="shared" si="15"/>
        <v>0</v>
      </c>
      <c r="I75" s="10">
        <v>0</v>
      </c>
      <c r="J75" s="10">
        <v>0</v>
      </c>
    </row>
    <row r="76" spans="1:10" x14ac:dyDescent="0.25">
      <c r="A76" s="108"/>
      <c r="B76" s="97"/>
      <c r="C76" s="109"/>
      <c r="D76" s="58" t="s">
        <v>4</v>
      </c>
      <c r="E76" s="10">
        <f t="shared" si="11"/>
        <v>0</v>
      </c>
      <c r="F76" s="10"/>
      <c r="G76" s="10"/>
      <c r="H76" s="10"/>
      <c r="I76" s="10"/>
      <c r="J76" s="10"/>
    </row>
    <row r="77" spans="1:10" x14ac:dyDescent="0.25">
      <c r="A77" s="108"/>
      <c r="B77" s="97"/>
      <c r="C77" s="109"/>
      <c r="D77" s="58" t="s">
        <v>5</v>
      </c>
      <c r="E77" s="34">
        <f t="shared" si="11"/>
        <v>0</v>
      </c>
      <c r="F77" s="10"/>
      <c r="G77" s="10"/>
      <c r="H77" s="10"/>
      <c r="I77" s="10"/>
      <c r="J77" s="10"/>
    </row>
    <row r="78" spans="1:10" x14ac:dyDescent="0.25">
      <c r="A78" s="108"/>
      <c r="B78" s="97"/>
      <c r="C78" s="109"/>
      <c r="D78" s="58" t="s">
        <v>6</v>
      </c>
      <c r="E78" s="34">
        <f t="shared" si="11"/>
        <v>0</v>
      </c>
      <c r="F78" s="10"/>
      <c r="G78" s="10"/>
      <c r="H78" s="10"/>
      <c r="I78" s="10"/>
      <c r="J78" s="10"/>
    </row>
    <row r="79" spans="1:10" ht="30" x14ac:dyDescent="0.25">
      <c r="A79" s="108"/>
      <c r="B79" s="97"/>
      <c r="C79" s="109"/>
      <c r="D79" s="58" t="s">
        <v>48</v>
      </c>
      <c r="E79" s="10">
        <f t="shared" si="11"/>
        <v>0</v>
      </c>
      <c r="F79" s="10"/>
      <c r="G79" s="10"/>
      <c r="H79" s="10"/>
      <c r="I79" s="10"/>
      <c r="J79" s="10"/>
    </row>
    <row r="80" spans="1:10" x14ac:dyDescent="0.25">
      <c r="A80" s="108"/>
      <c r="B80" s="97"/>
      <c r="C80" s="109"/>
      <c r="D80" s="58" t="s">
        <v>47</v>
      </c>
      <c r="E80" s="10">
        <f t="shared" si="11"/>
        <v>0</v>
      </c>
      <c r="F80" s="10"/>
      <c r="G80" s="10"/>
      <c r="H80" s="10"/>
      <c r="I80" s="10"/>
      <c r="J80" s="10"/>
    </row>
    <row r="81" spans="1:10" x14ac:dyDescent="0.25">
      <c r="A81" s="108"/>
      <c r="B81" s="98"/>
      <c r="C81" s="109"/>
      <c r="D81" s="58" t="s">
        <v>7</v>
      </c>
      <c r="E81" s="10">
        <f t="shared" si="11"/>
        <v>0</v>
      </c>
      <c r="F81" s="10"/>
      <c r="G81" s="10"/>
      <c r="H81" s="10"/>
      <c r="I81" s="10"/>
      <c r="J81" s="10"/>
    </row>
    <row r="82" spans="1:10" x14ac:dyDescent="0.25">
      <c r="A82" s="104" t="s">
        <v>71</v>
      </c>
      <c r="B82" s="104"/>
      <c r="C82" s="104"/>
      <c r="D82" s="35" t="s">
        <v>3</v>
      </c>
      <c r="E82" s="34">
        <f t="shared" si="11"/>
        <v>2517401.4307599999</v>
      </c>
      <c r="F82" s="34">
        <f t="shared" ref="F82:H82" si="16">SUM(F83:F88)</f>
        <v>340515.03911999997</v>
      </c>
      <c r="G82" s="34">
        <f t="shared" si="16"/>
        <v>317260.45712000004</v>
      </c>
      <c r="H82" s="34">
        <f t="shared" si="16"/>
        <v>202260.45711999998</v>
      </c>
      <c r="I82" s="34">
        <v>175953.89548000001</v>
      </c>
      <c r="J82" s="34">
        <v>1481411.58192</v>
      </c>
    </row>
    <row r="83" spans="1:10" x14ac:dyDescent="0.25">
      <c r="A83" s="104"/>
      <c r="B83" s="104"/>
      <c r="C83" s="104"/>
      <c r="D83" s="35" t="s">
        <v>4</v>
      </c>
      <c r="E83" s="10">
        <f t="shared" si="11"/>
        <v>0</v>
      </c>
      <c r="F83" s="10">
        <f t="shared" ref="F83:H87" si="17">F76+F69+F34+F62+F41+F20+F13</f>
        <v>0</v>
      </c>
      <c r="G83" s="10">
        <f t="shared" si="17"/>
        <v>0</v>
      </c>
      <c r="H83" s="10">
        <f t="shared" si="17"/>
        <v>0</v>
      </c>
      <c r="I83" s="10">
        <v>0</v>
      </c>
      <c r="J83" s="10">
        <v>0</v>
      </c>
    </row>
    <row r="84" spans="1:10" x14ac:dyDescent="0.25">
      <c r="A84" s="104"/>
      <c r="B84" s="104"/>
      <c r="C84" s="104"/>
      <c r="D84" s="35" t="s">
        <v>5</v>
      </c>
      <c r="E84" s="10">
        <f t="shared" si="11"/>
        <v>8647.1</v>
      </c>
      <c r="F84" s="10">
        <f t="shared" si="17"/>
        <v>3668.1</v>
      </c>
      <c r="G84" s="10">
        <f t="shared" si="17"/>
        <v>2489.5</v>
      </c>
      <c r="H84" s="10">
        <f t="shared" si="17"/>
        <v>2489.5</v>
      </c>
      <c r="I84" s="10">
        <v>0</v>
      </c>
      <c r="J84" s="10">
        <v>0</v>
      </c>
    </row>
    <row r="85" spans="1:10" x14ac:dyDescent="0.25">
      <c r="A85" s="104"/>
      <c r="B85" s="104"/>
      <c r="C85" s="104"/>
      <c r="D85" s="35" t="s">
        <v>6</v>
      </c>
      <c r="E85" s="36">
        <f t="shared" si="11"/>
        <v>823617.9315500001</v>
      </c>
      <c r="F85" s="10">
        <f>F78+F71+F36+F64+F43+F22+F15</f>
        <v>123856.59831999999</v>
      </c>
      <c r="G85" s="10">
        <f t="shared" si="17"/>
        <v>103735.41321</v>
      </c>
      <c r="H85" s="10">
        <f t="shared" si="17"/>
        <v>103259.91417</v>
      </c>
      <c r="I85" s="10">
        <v>98034.001170000003</v>
      </c>
      <c r="J85" s="10">
        <v>394732.00468000001</v>
      </c>
    </row>
    <row r="86" spans="1:10" ht="28.5" x14ac:dyDescent="0.25">
      <c r="A86" s="104"/>
      <c r="B86" s="104"/>
      <c r="C86" s="104"/>
      <c r="D86" s="35" t="s">
        <v>48</v>
      </c>
      <c r="E86" s="10">
        <f t="shared" si="11"/>
        <v>0</v>
      </c>
      <c r="F86" s="10">
        <f t="shared" si="17"/>
        <v>0</v>
      </c>
      <c r="G86" s="10">
        <f t="shared" si="17"/>
        <v>0</v>
      </c>
      <c r="H86" s="10">
        <f t="shared" si="17"/>
        <v>0</v>
      </c>
      <c r="I86" s="10">
        <v>0</v>
      </c>
      <c r="J86" s="10">
        <v>0</v>
      </c>
    </row>
    <row r="87" spans="1:10" x14ac:dyDescent="0.25">
      <c r="A87" s="104"/>
      <c r="B87" s="104"/>
      <c r="C87" s="104"/>
      <c r="D87" s="35" t="s">
        <v>47</v>
      </c>
      <c r="E87" s="10">
        <f t="shared" si="11"/>
        <v>0</v>
      </c>
      <c r="F87" s="10">
        <f t="shared" si="17"/>
        <v>0</v>
      </c>
      <c r="G87" s="10">
        <f t="shared" si="17"/>
        <v>0</v>
      </c>
      <c r="H87" s="10">
        <f t="shared" si="17"/>
        <v>0</v>
      </c>
      <c r="I87" s="10">
        <v>0</v>
      </c>
      <c r="J87" s="10">
        <v>0</v>
      </c>
    </row>
    <row r="88" spans="1:10" x14ac:dyDescent="0.25">
      <c r="A88" s="104"/>
      <c r="B88" s="104"/>
      <c r="C88" s="104"/>
      <c r="D88" s="35" t="s">
        <v>7</v>
      </c>
      <c r="E88" s="36">
        <f>SUM(F88:J88)</f>
        <v>1685136.3992099999</v>
      </c>
      <c r="F88" s="10">
        <f>F81+F74+F39+F67+F46+F25+F18</f>
        <v>212990.34080000001</v>
      </c>
      <c r="G88" s="10">
        <f>G81+G74+G39+G67+G46+G25+G18</f>
        <v>211035.54391000001</v>
      </c>
      <c r="H88" s="10">
        <f>H81+J86+H74+H39+H67+H46+H25+H18</f>
        <v>96511.042949999974</v>
      </c>
      <c r="I88" s="10">
        <v>77919.894310000003</v>
      </c>
      <c r="J88" s="10">
        <v>1086679.57724</v>
      </c>
    </row>
    <row r="89" spans="1:10" ht="24" customHeight="1" x14ac:dyDescent="0.25">
      <c r="A89" s="111" t="s">
        <v>151</v>
      </c>
      <c r="B89" s="111"/>
      <c r="C89" s="111"/>
      <c r="D89" s="111"/>
      <c r="E89" s="111"/>
      <c r="F89" s="111"/>
      <c r="G89" s="111"/>
      <c r="H89" s="111"/>
      <c r="I89" s="111"/>
      <c r="J89" s="111"/>
    </row>
    <row r="90" spans="1:10" x14ac:dyDescent="0.25">
      <c r="A90" s="105" t="s">
        <v>87</v>
      </c>
      <c r="B90" s="104" t="s">
        <v>177</v>
      </c>
      <c r="C90" s="103" t="s">
        <v>1</v>
      </c>
      <c r="D90" s="35" t="s">
        <v>3</v>
      </c>
      <c r="E90" s="34">
        <f t="shared" ref="E90:E96" si="18">SUM(F90:J90)</f>
        <v>538506.54545999994</v>
      </c>
      <c r="F90" s="34">
        <f>SUM(F91:F96)</f>
        <v>68049.813720000006</v>
      </c>
      <c r="G90" s="34">
        <f>SUM(G91:G96)</f>
        <v>71701.093720000004</v>
      </c>
      <c r="H90" s="34">
        <f>SUM(H91:H96)</f>
        <v>71701.093720000004</v>
      </c>
      <c r="I90" s="34">
        <v>65410.908859999996</v>
      </c>
      <c r="J90" s="34">
        <v>261643.63543999998</v>
      </c>
    </row>
    <row r="91" spans="1:10" x14ac:dyDescent="0.25">
      <c r="A91" s="106"/>
      <c r="B91" s="104"/>
      <c r="C91" s="103"/>
      <c r="D91" s="58" t="s">
        <v>4</v>
      </c>
      <c r="E91" s="10">
        <f t="shared" si="18"/>
        <v>0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</row>
    <row r="92" spans="1:10" x14ac:dyDescent="0.25">
      <c r="A92" s="106"/>
      <c r="B92" s="104"/>
      <c r="C92" s="103"/>
      <c r="D92" s="58" t="s">
        <v>5</v>
      </c>
      <c r="E92" s="10">
        <f t="shared" si="18"/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</row>
    <row r="93" spans="1:10" x14ac:dyDescent="0.25">
      <c r="A93" s="106"/>
      <c r="B93" s="104"/>
      <c r="C93" s="103"/>
      <c r="D93" s="58" t="s">
        <v>6</v>
      </c>
      <c r="E93" s="10">
        <f t="shared" si="18"/>
        <v>374502.52473999996</v>
      </c>
      <c r="F93" s="50">
        <f>50671.72764-3000-139.09662-413.18338-99</f>
        <v>47020.447639999999</v>
      </c>
      <c r="G93" s="10">
        <v>52876.968979999998</v>
      </c>
      <c r="H93" s="10">
        <f>45767.51803-0.00001</f>
        <v>45767.518019999996</v>
      </c>
      <c r="I93" s="10">
        <v>45767.518019999996</v>
      </c>
      <c r="J93" s="10">
        <v>183070.07207999998</v>
      </c>
    </row>
    <row r="94" spans="1:10" ht="30" x14ac:dyDescent="0.25">
      <c r="A94" s="106"/>
      <c r="B94" s="104"/>
      <c r="C94" s="103"/>
      <c r="D94" s="58" t="s">
        <v>48</v>
      </c>
      <c r="E94" s="10">
        <f t="shared" si="18"/>
        <v>0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</row>
    <row r="95" spans="1:10" x14ac:dyDescent="0.25">
      <c r="A95" s="106"/>
      <c r="B95" s="104"/>
      <c r="C95" s="103"/>
      <c r="D95" s="58" t="s">
        <v>47</v>
      </c>
      <c r="E95" s="10">
        <f t="shared" si="18"/>
        <v>0</v>
      </c>
      <c r="F95" s="10">
        <v>0</v>
      </c>
      <c r="G95" s="10">
        <v>0</v>
      </c>
      <c r="H95" s="10">
        <v>0</v>
      </c>
      <c r="I95" s="10">
        <v>0</v>
      </c>
      <c r="J95" s="10">
        <v>0</v>
      </c>
    </row>
    <row r="96" spans="1:10" x14ac:dyDescent="0.25">
      <c r="A96" s="107"/>
      <c r="B96" s="104"/>
      <c r="C96" s="103"/>
      <c r="D96" s="58" t="s">
        <v>7</v>
      </c>
      <c r="E96" s="10">
        <f t="shared" si="18"/>
        <v>164004.02072</v>
      </c>
      <c r="F96" s="50">
        <v>21029.36608</v>
      </c>
      <c r="G96" s="10">
        <v>18824.124739999999</v>
      </c>
      <c r="H96" s="10">
        <f t="shared" ref="H96" si="19">G90-H93</f>
        <v>25933.575700000009</v>
      </c>
      <c r="I96" s="10">
        <v>19643.39084</v>
      </c>
      <c r="J96" s="10">
        <v>78573.56336</v>
      </c>
    </row>
    <row r="97" spans="1:10" x14ac:dyDescent="0.25">
      <c r="A97" s="105" t="s">
        <v>88</v>
      </c>
      <c r="B97" s="96" t="s">
        <v>178</v>
      </c>
      <c r="C97" s="99" t="s">
        <v>162</v>
      </c>
      <c r="D97" s="35" t="s">
        <v>3</v>
      </c>
      <c r="E97" s="34">
        <f t="shared" ref="E97:E103" si="20">SUM(F97:J97)</f>
        <v>21695.5</v>
      </c>
      <c r="F97" s="34">
        <f t="shared" ref="F97:H97" si="21">SUM(F98:F103)</f>
        <v>5264</v>
      </c>
      <c r="G97" s="34">
        <f t="shared" si="21"/>
        <v>7084</v>
      </c>
      <c r="H97" s="34">
        <f t="shared" si="21"/>
        <v>9347.5</v>
      </c>
      <c r="I97" s="34">
        <v>0</v>
      </c>
      <c r="J97" s="34">
        <v>0</v>
      </c>
    </row>
    <row r="98" spans="1:10" x14ac:dyDescent="0.25">
      <c r="A98" s="106"/>
      <c r="B98" s="97"/>
      <c r="C98" s="100"/>
      <c r="D98" s="58" t="s">
        <v>4</v>
      </c>
      <c r="E98" s="10">
        <f t="shared" si="20"/>
        <v>0</v>
      </c>
      <c r="F98" s="10">
        <f>F105+F112</f>
        <v>0</v>
      </c>
      <c r="G98" s="10">
        <f t="shared" ref="G98:H98" si="22">G105+G112</f>
        <v>0</v>
      </c>
      <c r="H98" s="10">
        <f t="shared" si="22"/>
        <v>0</v>
      </c>
      <c r="I98" s="10">
        <v>0</v>
      </c>
      <c r="J98" s="10">
        <v>0</v>
      </c>
    </row>
    <row r="99" spans="1:10" x14ac:dyDescent="0.25">
      <c r="A99" s="106"/>
      <c r="B99" s="97"/>
      <c r="C99" s="100"/>
      <c r="D99" s="58" t="s">
        <v>5</v>
      </c>
      <c r="E99" s="10">
        <f t="shared" si="20"/>
        <v>16957.2</v>
      </c>
      <c r="F99" s="10">
        <f t="shared" ref="F99:H103" si="23">F106+F113</f>
        <v>3812</v>
      </c>
      <c r="G99" s="10">
        <f t="shared" si="23"/>
        <v>5667.2</v>
      </c>
      <c r="H99" s="10">
        <f t="shared" si="23"/>
        <v>7478</v>
      </c>
      <c r="I99" s="10">
        <v>0</v>
      </c>
      <c r="J99" s="10">
        <v>0</v>
      </c>
    </row>
    <row r="100" spans="1:10" x14ac:dyDescent="0.25">
      <c r="A100" s="106"/>
      <c r="B100" s="97"/>
      <c r="C100" s="100"/>
      <c r="D100" s="58" t="s">
        <v>6</v>
      </c>
      <c r="E100" s="10">
        <f t="shared" si="20"/>
        <v>4738.3</v>
      </c>
      <c r="F100" s="10">
        <f t="shared" si="23"/>
        <v>1452</v>
      </c>
      <c r="G100" s="10">
        <f t="shared" si="23"/>
        <v>1416.8</v>
      </c>
      <c r="H100" s="10">
        <f t="shared" si="23"/>
        <v>1869.5</v>
      </c>
      <c r="I100" s="10">
        <v>0</v>
      </c>
      <c r="J100" s="10">
        <v>0</v>
      </c>
    </row>
    <row r="101" spans="1:10" ht="30" x14ac:dyDescent="0.25">
      <c r="A101" s="106"/>
      <c r="B101" s="97"/>
      <c r="C101" s="100"/>
      <c r="D101" s="58" t="s">
        <v>48</v>
      </c>
      <c r="E101" s="10">
        <f t="shared" si="20"/>
        <v>0</v>
      </c>
      <c r="F101" s="10">
        <f t="shared" si="23"/>
        <v>0</v>
      </c>
      <c r="G101" s="10">
        <f t="shared" si="23"/>
        <v>0</v>
      </c>
      <c r="H101" s="10">
        <f t="shared" si="23"/>
        <v>0</v>
      </c>
      <c r="I101" s="10">
        <v>0</v>
      </c>
      <c r="J101" s="10">
        <v>0</v>
      </c>
    </row>
    <row r="102" spans="1:10" x14ac:dyDescent="0.25">
      <c r="A102" s="106"/>
      <c r="B102" s="97"/>
      <c r="C102" s="100"/>
      <c r="D102" s="58" t="s">
        <v>47</v>
      </c>
      <c r="E102" s="10">
        <f t="shared" si="20"/>
        <v>0</v>
      </c>
      <c r="F102" s="10">
        <f t="shared" si="23"/>
        <v>0</v>
      </c>
      <c r="G102" s="10">
        <f t="shared" si="23"/>
        <v>0</v>
      </c>
      <c r="H102" s="10">
        <f t="shared" si="23"/>
        <v>0</v>
      </c>
      <c r="I102" s="10">
        <v>0</v>
      </c>
      <c r="J102" s="10">
        <v>0</v>
      </c>
    </row>
    <row r="103" spans="1:10" x14ac:dyDescent="0.25">
      <c r="A103" s="106"/>
      <c r="B103" s="97"/>
      <c r="C103" s="101"/>
      <c r="D103" s="58" t="s">
        <v>7</v>
      </c>
      <c r="E103" s="10">
        <f t="shared" si="20"/>
        <v>0</v>
      </c>
      <c r="F103" s="10">
        <f t="shared" si="23"/>
        <v>0</v>
      </c>
      <c r="G103" s="10">
        <f t="shared" si="23"/>
        <v>0</v>
      </c>
      <c r="H103" s="10">
        <f t="shared" si="23"/>
        <v>0</v>
      </c>
      <c r="I103" s="10">
        <v>0</v>
      </c>
      <c r="J103" s="10">
        <v>0</v>
      </c>
    </row>
    <row r="104" spans="1:10" x14ac:dyDescent="0.25">
      <c r="A104" s="106"/>
      <c r="B104" s="97"/>
      <c r="C104" s="125" t="s">
        <v>1</v>
      </c>
      <c r="D104" s="35" t="s">
        <v>3</v>
      </c>
      <c r="E104" s="34">
        <f t="shared" ref="E104:E117" si="24">SUM(F104:J104)</f>
        <v>21695.5</v>
      </c>
      <c r="F104" s="34">
        <f>SUM(F105:F110)</f>
        <v>5264</v>
      </c>
      <c r="G104" s="34">
        <f>SUM(G105:G110)</f>
        <v>7084</v>
      </c>
      <c r="H104" s="34">
        <f>SUM(H105:H110)</f>
        <v>9347.5</v>
      </c>
      <c r="I104" s="34">
        <v>0</v>
      </c>
      <c r="J104" s="34">
        <v>0</v>
      </c>
    </row>
    <row r="105" spans="1:10" x14ac:dyDescent="0.25">
      <c r="A105" s="106"/>
      <c r="B105" s="97"/>
      <c r="C105" s="125"/>
      <c r="D105" s="58" t="s">
        <v>4</v>
      </c>
      <c r="E105" s="10">
        <f t="shared" si="24"/>
        <v>0</v>
      </c>
      <c r="F105" s="10">
        <f>F112+F91</f>
        <v>0</v>
      </c>
      <c r="G105" s="10">
        <v>0</v>
      </c>
      <c r="H105" s="10">
        <v>0</v>
      </c>
      <c r="I105" s="10">
        <v>0</v>
      </c>
      <c r="J105" s="10">
        <v>0</v>
      </c>
    </row>
    <row r="106" spans="1:10" x14ac:dyDescent="0.25">
      <c r="A106" s="106"/>
      <c r="B106" s="97"/>
      <c r="C106" s="125"/>
      <c r="D106" s="58" t="s">
        <v>5</v>
      </c>
      <c r="E106" s="10">
        <f t="shared" si="24"/>
        <v>16957.2</v>
      </c>
      <c r="F106" s="10">
        <v>3812</v>
      </c>
      <c r="G106" s="10">
        <v>5667.2</v>
      </c>
      <c r="H106" s="10">
        <v>7478</v>
      </c>
      <c r="I106" s="10"/>
      <c r="J106" s="10"/>
    </row>
    <row r="107" spans="1:10" x14ac:dyDescent="0.25">
      <c r="A107" s="106"/>
      <c r="B107" s="97"/>
      <c r="C107" s="125"/>
      <c r="D107" s="58" t="s">
        <v>6</v>
      </c>
      <c r="E107" s="10">
        <f t="shared" si="24"/>
        <v>4738.3</v>
      </c>
      <c r="F107" s="10">
        <f>953+438.18+120-558.18+400+99</f>
        <v>1452</v>
      </c>
      <c r="G107" s="10">
        <v>1416.8</v>
      </c>
      <c r="H107" s="10">
        <v>1869.5</v>
      </c>
      <c r="I107" s="10"/>
      <c r="J107" s="10"/>
    </row>
    <row r="108" spans="1:10" ht="30" x14ac:dyDescent="0.25">
      <c r="A108" s="106"/>
      <c r="B108" s="97"/>
      <c r="C108" s="125"/>
      <c r="D108" s="58" t="s">
        <v>48</v>
      </c>
      <c r="E108" s="10">
        <f t="shared" si="24"/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</row>
    <row r="109" spans="1:10" x14ac:dyDescent="0.25">
      <c r="A109" s="106"/>
      <c r="B109" s="97"/>
      <c r="C109" s="125"/>
      <c r="D109" s="58" t="s">
        <v>47</v>
      </c>
      <c r="E109" s="10">
        <f t="shared" si="24"/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</row>
    <row r="110" spans="1:10" x14ac:dyDescent="0.25">
      <c r="A110" s="106"/>
      <c r="B110" s="97"/>
      <c r="C110" s="125"/>
      <c r="D110" s="58" t="s">
        <v>7</v>
      </c>
      <c r="E110" s="10">
        <f t="shared" si="24"/>
        <v>0</v>
      </c>
      <c r="F110" s="10">
        <f>1112.5-1112.5</f>
        <v>0</v>
      </c>
      <c r="G110" s="10"/>
      <c r="H110" s="10"/>
      <c r="I110" s="10"/>
      <c r="J110" s="10">
        <v>0</v>
      </c>
    </row>
    <row r="111" spans="1:10" x14ac:dyDescent="0.25">
      <c r="A111" s="106"/>
      <c r="B111" s="97"/>
      <c r="C111" s="125" t="s">
        <v>154</v>
      </c>
      <c r="D111" s="35" t="s">
        <v>3</v>
      </c>
      <c r="E111" s="34">
        <f t="shared" si="24"/>
        <v>0</v>
      </c>
      <c r="F111" s="34">
        <f>SUM(F112:F117)</f>
        <v>0</v>
      </c>
      <c r="G111" s="34">
        <f>SUM(G112:G117)</f>
        <v>0</v>
      </c>
      <c r="H111" s="34">
        <f>SUM(H112:H117)</f>
        <v>0</v>
      </c>
      <c r="I111" s="34">
        <v>0</v>
      </c>
      <c r="J111" s="34">
        <v>0</v>
      </c>
    </row>
    <row r="112" spans="1:10" x14ac:dyDescent="0.25">
      <c r="A112" s="106"/>
      <c r="B112" s="97"/>
      <c r="C112" s="125"/>
      <c r="D112" s="58" t="s">
        <v>4</v>
      </c>
      <c r="E112" s="10">
        <f t="shared" si="24"/>
        <v>0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</row>
    <row r="113" spans="1:10" x14ac:dyDescent="0.25">
      <c r="A113" s="106"/>
      <c r="B113" s="97"/>
      <c r="C113" s="125"/>
      <c r="D113" s="58" t="s">
        <v>5</v>
      </c>
      <c r="E113" s="10">
        <f t="shared" si="24"/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</row>
    <row r="114" spans="1:10" x14ac:dyDescent="0.25">
      <c r="A114" s="106"/>
      <c r="B114" s="97"/>
      <c r="C114" s="125"/>
      <c r="D114" s="58" t="s">
        <v>6</v>
      </c>
      <c r="E114" s="10">
        <f t="shared" si="24"/>
        <v>0</v>
      </c>
      <c r="F114" s="50"/>
      <c r="G114" s="10"/>
      <c r="H114" s="10"/>
      <c r="I114" s="10"/>
      <c r="J114" s="10"/>
    </row>
    <row r="115" spans="1:10" ht="30" x14ac:dyDescent="0.25">
      <c r="A115" s="106"/>
      <c r="B115" s="97"/>
      <c r="C115" s="125"/>
      <c r="D115" s="58" t="s">
        <v>48</v>
      </c>
      <c r="E115" s="10">
        <f t="shared" si="24"/>
        <v>0</v>
      </c>
      <c r="F115" s="10"/>
      <c r="G115" s="10"/>
      <c r="H115" s="10"/>
      <c r="I115" s="10"/>
      <c r="J115" s="10"/>
    </row>
    <row r="116" spans="1:10" x14ac:dyDescent="0.25">
      <c r="A116" s="106"/>
      <c r="B116" s="97"/>
      <c r="C116" s="125"/>
      <c r="D116" s="58" t="s">
        <v>47</v>
      </c>
      <c r="E116" s="10">
        <f t="shared" si="24"/>
        <v>0</v>
      </c>
      <c r="F116" s="10"/>
      <c r="G116" s="10"/>
      <c r="H116" s="10"/>
      <c r="I116" s="10"/>
      <c r="J116" s="10"/>
    </row>
    <row r="117" spans="1:10" x14ac:dyDescent="0.25">
      <c r="A117" s="107"/>
      <c r="B117" s="98"/>
      <c r="C117" s="125"/>
      <c r="D117" s="58" t="s">
        <v>7</v>
      </c>
      <c r="E117" s="10">
        <f t="shared" si="24"/>
        <v>0</v>
      </c>
      <c r="F117" s="50">
        <f>110393.88-110393.88</f>
        <v>0</v>
      </c>
      <c r="G117" s="10"/>
      <c r="H117" s="10"/>
      <c r="I117" s="10"/>
      <c r="J117" s="10"/>
    </row>
    <row r="118" spans="1:10" x14ac:dyDescent="0.25">
      <c r="A118" s="115" t="s">
        <v>72</v>
      </c>
      <c r="B118" s="115"/>
      <c r="C118" s="115"/>
      <c r="D118" s="40" t="s">
        <v>3</v>
      </c>
      <c r="E118" s="34">
        <f>E119+E120+E121+E122+E124</f>
        <v>560202.04545999994</v>
      </c>
      <c r="F118" s="34">
        <f t="shared" ref="F118:J118" si="25">SUM(F119:F124)</f>
        <v>73313.813720000006</v>
      </c>
      <c r="G118" s="34">
        <f t="shared" si="25"/>
        <v>78785.093720000004</v>
      </c>
      <c r="H118" s="34">
        <f t="shared" ref="H118:I118" si="26">SUM(H119:H124)</f>
        <v>81048.593720000004</v>
      </c>
      <c r="I118" s="34">
        <f t="shared" si="26"/>
        <v>65410.908859999996</v>
      </c>
      <c r="J118" s="34">
        <f t="shared" si="25"/>
        <v>261643.63543999998</v>
      </c>
    </row>
    <row r="119" spans="1:10" x14ac:dyDescent="0.25">
      <c r="A119" s="115"/>
      <c r="B119" s="115"/>
      <c r="C119" s="115"/>
      <c r="D119" s="48" t="s">
        <v>4</v>
      </c>
      <c r="E119" s="10">
        <f t="shared" ref="E119:E124" si="27">SUM(F119:J119)</f>
        <v>0</v>
      </c>
      <c r="F119" s="10">
        <f t="shared" ref="F119:J124" si="28">F98+F91</f>
        <v>0</v>
      </c>
      <c r="G119" s="10">
        <f t="shared" si="28"/>
        <v>0</v>
      </c>
      <c r="H119" s="10">
        <f t="shared" si="28"/>
        <v>0</v>
      </c>
      <c r="I119" s="10">
        <f t="shared" si="28"/>
        <v>0</v>
      </c>
      <c r="J119" s="10">
        <f t="shared" si="28"/>
        <v>0</v>
      </c>
    </row>
    <row r="120" spans="1:10" x14ac:dyDescent="0.25">
      <c r="A120" s="115"/>
      <c r="B120" s="115"/>
      <c r="C120" s="115"/>
      <c r="D120" s="48" t="s">
        <v>5</v>
      </c>
      <c r="E120" s="10">
        <f t="shared" si="27"/>
        <v>16957.2</v>
      </c>
      <c r="F120" s="10">
        <f>F99+F92</f>
        <v>3812</v>
      </c>
      <c r="G120" s="10">
        <f t="shared" si="28"/>
        <v>5667.2</v>
      </c>
      <c r="H120" s="10">
        <f t="shared" si="28"/>
        <v>7478</v>
      </c>
      <c r="I120" s="10">
        <f t="shared" si="28"/>
        <v>0</v>
      </c>
      <c r="J120" s="10">
        <f t="shared" si="28"/>
        <v>0</v>
      </c>
    </row>
    <row r="121" spans="1:10" x14ac:dyDescent="0.25">
      <c r="A121" s="115"/>
      <c r="B121" s="115"/>
      <c r="C121" s="115"/>
      <c r="D121" s="48" t="s">
        <v>6</v>
      </c>
      <c r="E121" s="10">
        <f t="shared" si="27"/>
        <v>379240.82473999995</v>
      </c>
      <c r="F121" s="10">
        <f>F100+F93</f>
        <v>48472.447639999999</v>
      </c>
      <c r="G121" s="10">
        <f t="shared" si="28"/>
        <v>54293.768980000001</v>
      </c>
      <c r="H121" s="10">
        <f t="shared" si="28"/>
        <v>47637.018019999996</v>
      </c>
      <c r="I121" s="10">
        <f t="shared" si="28"/>
        <v>45767.518019999996</v>
      </c>
      <c r="J121" s="10">
        <f t="shared" si="28"/>
        <v>183070.07207999998</v>
      </c>
    </row>
    <row r="122" spans="1:10" ht="30" x14ac:dyDescent="0.25">
      <c r="A122" s="115"/>
      <c r="B122" s="115"/>
      <c r="C122" s="115"/>
      <c r="D122" s="49" t="s">
        <v>92</v>
      </c>
      <c r="E122" s="10">
        <f t="shared" si="27"/>
        <v>0</v>
      </c>
      <c r="F122" s="10">
        <f t="shared" si="28"/>
        <v>0</v>
      </c>
      <c r="G122" s="10">
        <f t="shared" si="28"/>
        <v>0</v>
      </c>
      <c r="H122" s="10">
        <f t="shared" si="28"/>
        <v>0</v>
      </c>
      <c r="I122" s="10">
        <f t="shared" si="28"/>
        <v>0</v>
      </c>
      <c r="J122" s="10">
        <f t="shared" si="28"/>
        <v>0</v>
      </c>
    </row>
    <row r="123" spans="1:10" x14ac:dyDescent="0.25">
      <c r="A123" s="115"/>
      <c r="B123" s="115"/>
      <c r="C123" s="115"/>
      <c r="D123" s="48" t="s">
        <v>93</v>
      </c>
      <c r="E123" s="10">
        <f t="shared" si="27"/>
        <v>0</v>
      </c>
      <c r="F123" s="10">
        <f t="shared" si="28"/>
        <v>0</v>
      </c>
      <c r="G123" s="10">
        <f t="shared" si="28"/>
        <v>0</v>
      </c>
      <c r="H123" s="10">
        <f t="shared" si="28"/>
        <v>0</v>
      </c>
      <c r="I123" s="10">
        <f t="shared" si="28"/>
        <v>0</v>
      </c>
      <c r="J123" s="10">
        <f t="shared" si="28"/>
        <v>0</v>
      </c>
    </row>
    <row r="124" spans="1:10" x14ac:dyDescent="0.25">
      <c r="A124" s="115"/>
      <c r="B124" s="115"/>
      <c r="C124" s="115"/>
      <c r="D124" s="48" t="s">
        <v>7</v>
      </c>
      <c r="E124" s="10">
        <f t="shared" si="27"/>
        <v>164004.02072</v>
      </c>
      <c r="F124" s="10">
        <f t="shared" si="28"/>
        <v>21029.36608</v>
      </c>
      <c r="G124" s="10">
        <f t="shared" si="28"/>
        <v>18824.124739999999</v>
      </c>
      <c r="H124" s="10">
        <f t="shared" si="28"/>
        <v>25933.575700000009</v>
      </c>
      <c r="I124" s="10">
        <f t="shared" si="28"/>
        <v>19643.39084</v>
      </c>
      <c r="J124" s="10">
        <f t="shared" si="28"/>
        <v>78573.56336</v>
      </c>
    </row>
    <row r="125" spans="1:10" ht="21.75" customHeight="1" x14ac:dyDescent="0.25">
      <c r="A125" s="111" t="s">
        <v>73</v>
      </c>
      <c r="B125" s="115"/>
      <c r="C125" s="115"/>
      <c r="D125" s="115"/>
      <c r="E125" s="115"/>
      <c r="F125" s="115"/>
      <c r="G125" s="115"/>
      <c r="H125" s="115"/>
      <c r="I125" s="115"/>
      <c r="J125" s="115"/>
    </row>
    <row r="126" spans="1:10" x14ac:dyDescent="0.25">
      <c r="A126" s="111" t="s">
        <v>65</v>
      </c>
      <c r="B126" s="104" t="s">
        <v>179</v>
      </c>
      <c r="C126" s="125" t="s">
        <v>1</v>
      </c>
      <c r="D126" s="35" t="s">
        <v>3</v>
      </c>
      <c r="E126" s="34">
        <f t="shared" ref="E126:E132" si="29">SUM(F126:J126)</f>
        <v>2680.8</v>
      </c>
      <c r="F126" s="34">
        <f t="shared" ref="F126:J126" si="30">SUM(F127:F132)</f>
        <v>335.1</v>
      </c>
      <c r="G126" s="34">
        <f t="shared" si="30"/>
        <v>335.1</v>
      </c>
      <c r="H126" s="34">
        <f t="shared" si="30"/>
        <v>335.1</v>
      </c>
      <c r="I126" s="34">
        <f t="shared" si="30"/>
        <v>335.1</v>
      </c>
      <c r="J126" s="34">
        <f t="shared" si="30"/>
        <v>1340.4</v>
      </c>
    </row>
    <row r="127" spans="1:10" x14ac:dyDescent="0.25">
      <c r="A127" s="111"/>
      <c r="B127" s="104"/>
      <c r="C127" s="125"/>
      <c r="D127" s="58" t="s">
        <v>4</v>
      </c>
      <c r="E127" s="10">
        <f t="shared" si="29"/>
        <v>0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</row>
    <row r="128" spans="1:10" x14ac:dyDescent="0.25">
      <c r="A128" s="111"/>
      <c r="B128" s="104"/>
      <c r="C128" s="125"/>
      <c r="D128" s="58" t="s">
        <v>5</v>
      </c>
      <c r="E128" s="10">
        <f t="shared" si="29"/>
        <v>0</v>
      </c>
      <c r="F128" s="10">
        <v>0</v>
      </c>
      <c r="G128" s="10">
        <v>0</v>
      </c>
      <c r="H128" s="10">
        <v>0</v>
      </c>
      <c r="I128" s="10">
        <v>0</v>
      </c>
      <c r="J128" s="10">
        <v>0</v>
      </c>
    </row>
    <row r="129" spans="1:10" x14ac:dyDescent="0.25">
      <c r="A129" s="111"/>
      <c r="B129" s="104"/>
      <c r="C129" s="125"/>
      <c r="D129" s="58" t="s">
        <v>6</v>
      </c>
      <c r="E129" s="10">
        <f t="shared" si="29"/>
        <v>0</v>
      </c>
      <c r="F129" s="10">
        <v>0</v>
      </c>
      <c r="G129" s="10">
        <f>F129</f>
        <v>0</v>
      </c>
      <c r="H129" s="10">
        <f>G129</f>
        <v>0</v>
      </c>
      <c r="I129" s="10">
        <f>H129</f>
        <v>0</v>
      </c>
      <c r="J129" s="10">
        <f>I129*4</f>
        <v>0</v>
      </c>
    </row>
    <row r="130" spans="1:10" ht="30" x14ac:dyDescent="0.25">
      <c r="A130" s="111"/>
      <c r="B130" s="104"/>
      <c r="C130" s="125"/>
      <c r="D130" s="58" t="s">
        <v>48</v>
      </c>
      <c r="E130" s="10">
        <f t="shared" si="29"/>
        <v>0</v>
      </c>
      <c r="F130" s="10">
        <v>0</v>
      </c>
      <c r="G130" s="10">
        <v>0</v>
      </c>
      <c r="H130" s="10">
        <v>0</v>
      </c>
      <c r="I130" s="10">
        <v>0</v>
      </c>
      <c r="J130" s="10">
        <v>0</v>
      </c>
    </row>
    <row r="131" spans="1:10" ht="26.25" customHeight="1" x14ac:dyDescent="0.25">
      <c r="A131" s="111"/>
      <c r="B131" s="104"/>
      <c r="C131" s="125"/>
      <c r="D131" s="58" t="s">
        <v>47</v>
      </c>
      <c r="E131" s="10">
        <f t="shared" si="29"/>
        <v>0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</row>
    <row r="132" spans="1:10" ht="33.75" customHeight="1" x14ac:dyDescent="0.25">
      <c r="A132" s="111"/>
      <c r="B132" s="104"/>
      <c r="C132" s="125"/>
      <c r="D132" s="58" t="s">
        <v>7</v>
      </c>
      <c r="E132" s="10">
        <f t="shared" si="29"/>
        <v>2680.8</v>
      </c>
      <c r="F132" s="10">
        <v>335.1</v>
      </c>
      <c r="G132" s="10">
        <v>335.1</v>
      </c>
      <c r="H132" s="10">
        <v>335.1</v>
      </c>
      <c r="I132" s="10">
        <v>335.1</v>
      </c>
      <c r="J132" s="10">
        <f>I132*4</f>
        <v>1340.4</v>
      </c>
    </row>
    <row r="133" spans="1:10" x14ac:dyDescent="0.25">
      <c r="A133" s="115" t="s">
        <v>74</v>
      </c>
      <c r="B133" s="115"/>
      <c r="C133" s="115"/>
      <c r="D133" s="35" t="s">
        <v>3</v>
      </c>
      <c r="E133" s="34">
        <f t="shared" ref="E133:E146" si="31">SUM(F133:J133)</f>
        <v>2680.8</v>
      </c>
      <c r="F133" s="34">
        <f t="shared" ref="F133:J133" si="32">SUM(F134:F139)</f>
        <v>335.1</v>
      </c>
      <c r="G133" s="34">
        <f t="shared" si="32"/>
        <v>335.1</v>
      </c>
      <c r="H133" s="34">
        <f t="shared" si="32"/>
        <v>335.1</v>
      </c>
      <c r="I133" s="34">
        <f t="shared" si="32"/>
        <v>335.1</v>
      </c>
      <c r="J133" s="34">
        <f t="shared" si="32"/>
        <v>1340.4</v>
      </c>
    </row>
    <row r="134" spans="1:10" x14ac:dyDescent="0.25">
      <c r="A134" s="115"/>
      <c r="B134" s="115"/>
      <c r="C134" s="115"/>
      <c r="D134" s="58" t="s">
        <v>4</v>
      </c>
      <c r="E134" s="10">
        <f t="shared" si="31"/>
        <v>0</v>
      </c>
      <c r="F134" s="10">
        <f t="shared" ref="F134:J139" si="33">F127</f>
        <v>0</v>
      </c>
      <c r="G134" s="10">
        <f t="shared" si="33"/>
        <v>0</v>
      </c>
      <c r="H134" s="10">
        <f t="shared" si="33"/>
        <v>0</v>
      </c>
      <c r="I134" s="10">
        <f t="shared" si="33"/>
        <v>0</v>
      </c>
      <c r="J134" s="10">
        <f t="shared" si="33"/>
        <v>0</v>
      </c>
    </row>
    <row r="135" spans="1:10" x14ac:dyDescent="0.25">
      <c r="A135" s="115"/>
      <c r="B135" s="115"/>
      <c r="C135" s="115"/>
      <c r="D135" s="58" t="s">
        <v>5</v>
      </c>
      <c r="E135" s="10">
        <f t="shared" si="31"/>
        <v>0</v>
      </c>
      <c r="F135" s="10">
        <f t="shared" si="33"/>
        <v>0</v>
      </c>
      <c r="G135" s="10">
        <f t="shared" si="33"/>
        <v>0</v>
      </c>
      <c r="H135" s="10">
        <f t="shared" si="33"/>
        <v>0</v>
      </c>
      <c r="I135" s="10">
        <f t="shared" si="33"/>
        <v>0</v>
      </c>
      <c r="J135" s="10">
        <f t="shared" si="33"/>
        <v>0</v>
      </c>
    </row>
    <row r="136" spans="1:10" x14ac:dyDescent="0.25">
      <c r="A136" s="115"/>
      <c r="B136" s="115"/>
      <c r="C136" s="115"/>
      <c r="D136" s="58" t="s">
        <v>6</v>
      </c>
      <c r="E136" s="10">
        <f t="shared" si="31"/>
        <v>0</v>
      </c>
      <c r="F136" s="10">
        <f t="shared" si="33"/>
        <v>0</v>
      </c>
      <c r="G136" s="10">
        <f t="shared" si="33"/>
        <v>0</v>
      </c>
      <c r="H136" s="10">
        <f t="shared" si="33"/>
        <v>0</v>
      </c>
      <c r="I136" s="10">
        <f t="shared" si="33"/>
        <v>0</v>
      </c>
      <c r="J136" s="10">
        <f t="shared" si="33"/>
        <v>0</v>
      </c>
    </row>
    <row r="137" spans="1:10" ht="30" x14ac:dyDescent="0.25">
      <c r="A137" s="115"/>
      <c r="B137" s="115"/>
      <c r="C137" s="115"/>
      <c r="D137" s="58" t="s">
        <v>48</v>
      </c>
      <c r="E137" s="10">
        <f t="shared" si="31"/>
        <v>0</v>
      </c>
      <c r="F137" s="10">
        <f t="shared" si="33"/>
        <v>0</v>
      </c>
      <c r="G137" s="10">
        <f t="shared" si="33"/>
        <v>0</v>
      </c>
      <c r="H137" s="10">
        <f t="shared" si="33"/>
        <v>0</v>
      </c>
      <c r="I137" s="10">
        <f t="shared" si="33"/>
        <v>0</v>
      </c>
      <c r="J137" s="10">
        <f t="shared" si="33"/>
        <v>0</v>
      </c>
    </row>
    <row r="138" spans="1:10" x14ac:dyDescent="0.25">
      <c r="A138" s="115"/>
      <c r="B138" s="115"/>
      <c r="C138" s="115"/>
      <c r="D138" s="58" t="s">
        <v>47</v>
      </c>
      <c r="E138" s="10">
        <f t="shared" si="31"/>
        <v>0</v>
      </c>
      <c r="F138" s="10">
        <f t="shared" si="33"/>
        <v>0</v>
      </c>
      <c r="G138" s="10">
        <f t="shared" si="33"/>
        <v>0</v>
      </c>
      <c r="H138" s="10">
        <f t="shared" si="33"/>
        <v>0</v>
      </c>
      <c r="I138" s="10">
        <f t="shared" si="33"/>
        <v>0</v>
      </c>
      <c r="J138" s="10">
        <f t="shared" si="33"/>
        <v>0</v>
      </c>
    </row>
    <row r="139" spans="1:10" x14ac:dyDescent="0.25">
      <c r="A139" s="115"/>
      <c r="B139" s="115"/>
      <c r="C139" s="115"/>
      <c r="D139" s="58" t="s">
        <v>7</v>
      </c>
      <c r="E139" s="10">
        <f t="shared" si="31"/>
        <v>2680.8</v>
      </c>
      <c r="F139" s="10">
        <f t="shared" si="33"/>
        <v>335.1</v>
      </c>
      <c r="G139" s="10">
        <f t="shared" si="33"/>
        <v>335.1</v>
      </c>
      <c r="H139" s="10">
        <f t="shared" si="33"/>
        <v>335.1</v>
      </c>
      <c r="I139" s="10">
        <f t="shared" si="33"/>
        <v>335.1</v>
      </c>
      <c r="J139" s="10">
        <f t="shared" si="33"/>
        <v>1340.4</v>
      </c>
    </row>
    <row r="140" spans="1:10" x14ac:dyDescent="0.25">
      <c r="A140" s="111" t="s">
        <v>49</v>
      </c>
      <c r="B140" s="111"/>
      <c r="C140" s="111"/>
      <c r="D140" s="35" t="s">
        <v>3</v>
      </c>
      <c r="E140" s="34">
        <f t="shared" si="31"/>
        <v>3080284.2762199999</v>
      </c>
      <c r="F140" s="34">
        <f>SUM(F141:F146)</f>
        <v>414163.95284000004</v>
      </c>
      <c r="G140" s="34">
        <f>SUM(G141:G146)</f>
        <v>396380.65084000002</v>
      </c>
      <c r="H140" s="34">
        <f t="shared" ref="H140:J140" si="34">SUM(H141:H146)</f>
        <v>283644.15084000002</v>
      </c>
      <c r="I140" s="34">
        <f t="shared" si="34"/>
        <v>241699.90434000001</v>
      </c>
      <c r="J140" s="34">
        <f t="shared" si="34"/>
        <v>1744395.61736</v>
      </c>
    </row>
    <row r="141" spans="1:10" x14ac:dyDescent="0.25">
      <c r="A141" s="111"/>
      <c r="B141" s="111"/>
      <c r="C141" s="111"/>
      <c r="D141" s="35" t="s">
        <v>4</v>
      </c>
      <c r="E141" s="34">
        <f t="shared" si="31"/>
        <v>0</v>
      </c>
      <c r="F141" s="34">
        <f t="shared" ref="F141:J146" si="35">F83+F119+F134</f>
        <v>0</v>
      </c>
      <c r="G141" s="34">
        <f t="shared" si="35"/>
        <v>0</v>
      </c>
      <c r="H141" s="34">
        <f t="shared" si="35"/>
        <v>0</v>
      </c>
      <c r="I141" s="34">
        <f t="shared" si="35"/>
        <v>0</v>
      </c>
      <c r="J141" s="34">
        <f t="shared" si="35"/>
        <v>0</v>
      </c>
    </row>
    <row r="142" spans="1:10" x14ac:dyDescent="0.25">
      <c r="A142" s="111"/>
      <c r="B142" s="111"/>
      <c r="C142" s="111"/>
      <c r="D142" s="35" t="s">
        <v>5</v>
      </c>
      <c r="E142" s="34">
        <f t="shared" si="31"/>
        <v>25604.3</v>
      </c>
      <c r="F142" s="34">
        <f t="shared" si="35"/>
        <v>7480.1</v>
      </c>
      <c r="G142" s="34">
        <f t="shared" si="35"/>
        <v>8156.7</v>
      </c>
      <c r="H142" s="34">
        <f t="shared" si="35"/>
        <v>9967.5</v>
      </c>
      <c r="I142" s="34">
        <f t="shared" si="35"/>
        <v>0</v>
      </c>
      <c r="J142" s="34">
        <f t="shared" si="35"/>
        <v>0</v>
      </c>
    </row>
    <row r="143" spans="1:10" x14ac:dyDescent="0.25">
      <c r="A143" s="111"/>
      <c r="B143" s="111"/>
      <c r="C143" s="111"/>
      <c r="D143" s="35" t="s">
        <v>6</v>
      </c>
      <c r="E143" s="34">
        <f t="shared" si="31"/>
        <v>1202858.7562899999</v>
      </c>
      <c r="F143" s="34">
        <f t="shared" si="35"/>
        <v>172329.04595999999</v>
      </c>
      <c r="G143" s="34">
        <f t="shared" si="35"/>
        <v>158029.18218999999</v>
      </c>
      <c r="H143" s="34">
        <f t="shared" si="35"/>
        <v>150896.93218999999</v>
      </c>
      <c r="I143" s="34">
        <f t="shared" si="35"/>
        <v>143801.51918999999</v>
      </c>
      <c r="J143" s="34">
        <f t="shared" si="35"/>
        <v>577802.07675999997</v>
      </c>
    </row>
    <row r="144" spans="1:10" ht="28.5" x14ac:dyDescent="0.25">
      <c r="A144" s="111"/>
      <c r="B144" s="111"/>
      <c r="C144" s="111"/>
      <c r="D144" s="35" t="s">
        <v>48</v>
      </c>
      <c r="E144" s="34">
        <f t="shared" si="31"/>
        <v>0</v>
      </c>
      <c r="F144" s="34">
        <f t="shared" si="35"/>
        <v>0</v>
      </c>
      <c r="G144" s="34">
        <f t="shared" si="35"/>
        <v>0</v>
      </c>
      <c r="H144" s="34">
        <f t="shared" si="35"/>
        <v>0</v>
      </c>
      <c r="I144" s="34">
        <f t="shared" si="35"/>
        <v>0</v>
      </c>
      <c r="J144" s="34">
        <f t="shared" si="35"/>
        <v>0</v>
      </c>
    </row>
    <row r="145" spans="1:10" x14ac:dyDescent="0.25">
      <c r="A145" s="111"/>
      <c r="B145" s="111"/>
      <c r="C145" s="111"/>
      <c r="D145" s="35" t="s">
        <v>47</v>
      </c>
      <c r="E145" s="34">
        <f t="shared" si="31"/>
        <v>0</v>
      </c>
      <c r="F145" s="34">
        <f t="shared" si="35"/>
        <v>0</v>
      </c>
      <c r="G145" s="34">
        <f t="shared" si="35"/>
        <v>0</v>
      </c>
      <c r="H145" s="34">
        <f t="shared" si="35"/>
        <v>0</v>
      </c>
      <c r="I145" s="34">
        <f t="shared" si="35"/>
        <v>0</v>
      </c>
      <c r="J145" s="34">
        <f t="shared" si="35"/>
        <v>0</v>
      </c>
    </row>
    <row r="146" spans="1:10" x14ac:dyDescent="0.25">
      <c r="A146" s="111"/>
      <c r="B146" s="111"/>
      <c r="C146" s="111"/>
      <c r="D146" s="35" t="s">
        <v>7</v>
      </c>
      <c r="E146" s="34">
        <f t="shared" si="31"/>
        <v>1851821.2199299999</v>
      </c>
      <c r="F146" s="34">
        <f>F88+F124+F139</f>
        <v>234354.80688000002</v>
      </c>
      <c r="G146" s="34">
        <f t="shared" si="35"/>
        <v>230194.76865000001</v>
      </c>
      <c r="H146" s="34">
        <f t="shared" si="35"/>
        <v>122779.71865</v>
      </c>
      <c r="I146" s="34">
        <f t="shared" si="35"/>
        <v>97898.385150000016</v>
      </c>
      <c r="J146" s="34">
        <f t="shared" si="35"/>
        <v>1166593.5405999999</v>
      </c>
    </row>
    <row r="147" spans="1:10" x14ac:dyDescent="0.25">
      <c r="A147" s="115" t="s">
        <v>50</v>
      </c>
      <c r="B147" s="115"/>
      <c r="C147" s="115"/>
      <c r="D147" s="58" t="s">
        <v>13</v>
      </c>
      <c r="E147" s="41" t="s">
        <v>13</v>
      </c>
      <c r="F147" s="41" t="s">
        <v>13</v>
      </c>
      <c r="G147" s="41"/>
      <c r="H147" s="41"/>
      <c r="I147" s="41"/>
      <c r="J147" s="41" t="s">
        <v>13</v>
      </c>
    </row>
    <row r="148" spans="1:10" x14ac:dyDescent="0.25">
      <c r="A148" s="102" t="s">
        <v>51</v>
      </c>
      <c r="B148" s="102"/>
      <c r="C148" s="102"/>
      <c r="D148" s="35" t="s">
        <v>3</v>
      </c>
      <c r="E148" s="42">
        <f>SUM(F148:J148)</f>
        <v>2312.8000000000002</v>
      </c>
      <c r="F148" s="42">
        <f>SUM(F149:F154)</f>
        <v>562.79999999999995</v>
      </c>
      <c r="G148" s="42">
        <f t="shared" ref="G148:J148" si="36">SUM(G149:G154)</f>
        <v>250</v>
      </c>
      <c r="H148" s="42">
        <f t="shared" si="36"/>
        <v>250</v>
      </c>
      <c r="I148" s="42">
        <f t="shared" si="36"/>
        <v>250</v>
      </c>
      <c r="J148" s="42">
        <f t="shared" si="36"/>
        <v>1000</v>
      </c>
    </row>
    <row r="149" spans="1:10" x14ac:dyDescent="0.25">
      <c r="A149" s="102"/>
      <c r="B149" s="102"/>
      <c r="C149" s="102"/>
      <c r="D149" s="58" t="s">
        <v>4</v>
      </c>
      <c r="E149" s="42">
        <f t="shared" ref="E149:E161" si="37">SUM(F149:J149)</f>
        <v>0</v>
      </c>
      <c r="F149" s="43">
        <f t="shared" ref="F149:J152" si="38">F13+F20</f>
        <v>0</v>
      </c>
      <c r="G149" s="43">
        <f t="shared" si="38"/>
        <v>0</v>
      </c>
      <c r="H149" s="43">
        <f t="shared" si="38"/>
        <v>0</v>
      </c>
      <c r="I149" s="43">
        <f t="shared" si="38"/>
        <v>0</v>
      </c>
      <c r="J149" s="43">
        <f t="shared" si="38"/>
        <v>0</v>
      </c>
    </row>
    <row r="150" spans="1:10" x14ac:dyDescent="0.25">
      <c r="A150" s="102"/>
      <c r="B150" s="102"/>
      <c r="C150" s="102"/>
      <c r="D150" s="58" t="s">
        <v>5</v>
      </c>
      <c r="E150" s="42">
        <f t="shared" si="37"/>
        <v>0</v>
      </c>
      <c r="F150" s="43">
        <f t="shared" si="38"/>
        <v>0</v>
      </c>
      <c r="G150" s="43">
        <f t="shared" si="38"/>
        <v>0</v>
      </c>
      <c r="H150" s="43">
        <f t="shared" si="38"/>
        <v>0</v>
      </c>
      <c r="I150" s="43">
        <f t="shared" si="38"/>
        <v>0</v>
      </c>
      <c r="J150" s="43">
        <f t="shared" si="38"/>
        <v>0</v>
      </c>
    </row>
    <row r="151" spans="1:10" x14ac:dyDescent="0.25">
      <c r="A151" s="102"/>
      <c r="B151" s="102"/>
      <c r="C151" s="102"/>
      <c r="D151" s="58" t="s">
        <v>6</v>
      </c>
      <c r="E151" s="42">
        <f t="shared" si="37"/>
        <v>562.79999999999995</v>
      </c>
      <c r="F151" s="43">
        <f t="shared" si="38"/>
        <v>562.79999999999995</v>
      </c>
      <c r="G151" s="43">
        <f t="shared" si="38"/>
        <v>0</v>
      </c>
      <c r="H151" s="43">
        <f t="shared" si="38"/>
        <v>0</v>
      </c>
      <c r="I151" s="43">
        <f t="shared" si="38"/>
        <v>0</v>
      </c>
      <c r="J151" s="43">
        <f t="shared" si="38"/>
        <v>0</v>
      </c>
    </row>
    <row r="152" spans="1:10" ht="30" x14ac:dyDescent="0.25">
      <c r="A152" s="102"/>
      <c r="B152" s="102"/>
      <c r="C152" s="102"/>
      <c r="D152" s="58" t="s">
        <v>48</v>
      </c>
      <c r="E152" s="42">
        <f t="shared" si="37"/>
        <v>0</v>
      </c>
      <c r="F152" s="43">
        <f t="shared" si="38"/>
        <v>0</v>
      </c>
      <c r="G152" s="43">
        <f t="shared" si="38"/>
        <v>0</v>
      </c>
      <c r="H152" s="43">
        <f t="shared" si="38"/>
        <v>0</v>
      </c>
      <c r="I152" s="43">
        <f t="shared" si="38"/>
        <v>0</v>
      </c>
      <c r="J152" s="43">
        <f t="shared" si="38"/>
        <v>0</v>
      </c>
    </row>
    <row r="153" spans="1:10" x14ac:dyDescent="0.25">
      <c r="A153" s="102"/>
      <c r="B153" s="102"/>
      <c r="C153" s="102"/>
      <c r="D153" s="58" t="s">
        <v>47</v>
      </c>
      <c r="E153" s="42">
        <f t="shared" si="37"/>
        <v>0</v>
      </c>
      <c r="F153" s="43">
        <f>F17+F24</f>
        <v>0</v>
      </c>
      <c r="G153" s="43">
        <f>G59</f>
        <v>0</v>
      </c>
      <c r="H153" s="43">
        <f>H59</f>
        <v>0</v>
      </c>
      <c r="I153" s="43">
        <f>I59</f>
        <v>0</v>
      </c>
      <c r="J153" s="43">
        <f>J59</f>
        <v>0</v>
      </c>
    </row>
    <row r="154" spans="1:10" x14ac:dyDescent="0.25">
      <c r="A154" s="102"/>
      <c r="B154" s="102"/>
      <c r="C154" s="102"/>
      <c r="D154" s="58" t="s">
        <v>7</v>
      </c>
      <c r="E154" s="42">
        <f t="shared" si="37"/>
        <v>1750</v>
      </c>
      <c r="F154" s="43">
        <f>F18+F25</f>
        <v>0</v>
      </c>
      <c r="G154" s="43">
        <f>G18+G25</f>
        <v>250</v>
      </c>
      <c r="H154" s="43">
        <f>H18+H25</f>
        <v>250</v>
      </c>
      <c r="I154" s="43">
        <f>I18+I25</f>
        <v>250</v>
      </c>
      <c r="J154" s="43">
        <f>J18+J25</f>
        <v>1000</v>
      </c>
    </row>
    <row r="155" spans="1:10" x14ac:dyDescent="0.25">
      <c r="A155" s="102" t="s">
        <v>52</v>
      </c>
      <c r="B155" s="102"/>
      <c r="C155" s="102"/>
      <c r="D155" s="35" t="s">
        <v>3</v>
      </c>
      <c r="E155" s="34">
        <f t="shared" si="37"/>
        <v>3077971.4762200001</v>
      </c>
      <c r="F155" s="34">
        <f t="shared" ref="F155:J155" si="39">SUM(F156:F161)</f>
        <v>413601.15284</v>
      </c>
      <c r="G155" s="34">
        <f t="shared" si="39"/>
        <v>396130.65084000002</v>
      </c>
      <c r="H155" s="34">
        <f t="shared" si="39"/>
        <v>283394.15084000002</v>
      </c>
      <c r="I155" s="34">
        <f t="shared" si="39"/>
        <v>241449.90434000001</v>
      </c>
      <c r="J155" s="34">
        <f t="shared" si="39"/>
        <v>1743395.61736</v>
      </c>
    </row>
    <row r="156" spans="1:10" x14ac:dyDescent="0.25">
      <c r="A156" s="102"/>
      <c r="B156" s="102"/>
      <c r="C156" s="102"/>
      <c r="D156" s="58" t="s">
        <v>4</v>
      </c>
      <c r="E156" s="10">
        <f t="shared" si="37"/>
        <v>0</v>
      </c>
      <c r="F156" s="10">
        <f>F41+F62+F34+F69+F76+F98+F91++F127</f>
        <v>0</v>
      </c>
      <c r="G156" s="10">
        <f>G41+G62+G34+G69+G76+G98+G91++G127</f>
        <v>0</v>
      </c>
      <c r="H156" s="10">
        <f>H41+H62+H34+H69+H76+H98+H91++H127</f>
        <v>0</v>
      </c>
      <c r="I156" s="10">
        <f>I41+I62+I34+I69+I76+I98+I91++I127</f>
        <v>0</v>
      </c>
      <c r="J156" s="10">
        <f>J41+J62+J34+J69+J76+J98+J91++J127</f>
        <v>0</v>
      </c>
    </row>
    <row r="157" spans="1:10" x14ac:dyDescent="0.25">
      <c r="A157" s="102"/>
      <c r="B157" s="102"/>
      <c r="C157" s="102"/>
      <c r="D157" s="58" t="s">
        <v>5</v>
      </c>
      <c r="E157" s="10">
        <f t="shared" si="37"/>
        <v>25604.3</v>
      </c>
      <c r="F157" s="10">
        <f>F42+F63+F35+F70+F77+F99++F92+F128</f>
        <v>7480.1</v>
      </c>
      <c r="G157" s="10">
        <f>G42+G63+G35+G70+G77+G99++G92+G128</f>
        <v>8156.7</v>
      </c>
      <c r="H157" s="10">
        <f>H42+H63+H35+H70+H77+H99++H92+H128</f>
        <v>9967.5</v>
      </c>
      <c r="I157" s="10">
        <f>I42+I63+I35+I70+I77+I99++I92+I128</f>
        <v>0</v>
      </c>
      <c r="J157" s="10">
        <f>J42+J63+J35+J70+J77+J99++J92+J128</f>
        <v>0</v>
      </c>
    </row>
    <row r="158" spans="1:10" x14ac:dyDescent="0.25">
      <c r="A158" s="102"/>
      <c r="B158" s="102"/>
      <c r="C158" s="102"/>
      <c r="D158" s="58" t="s">
        <v>6</v>
      </c>
      <c r="E158" s="10">
        <f t="shared" si="37"/>
        <v>1202295.9562899999</v>
      </c>
      <c r="F158" s="10">
        <f t="shared" ref="F158:J161" si="40">F43+F64+F36+F71+F78+F100+F93+F129</f>
        <v>171766.24595999997</v>
      </c>
      <c r="G158" s="10">
        <f t="shared" si="40"/>
        <v>158029.18218999999</v>
      </c>
      <c r="H158" s="10">
        <f t="shared" si="40"/>
        <v>150896.93218999999</v>
      </c>
      <c r="I158" s="10">
        <f t="shared" si="40"/>
        <v>143801.51918999999</v>
      </c>
      <c r="J158" s="10">
        <f t="shared" si="40"/>
        <v>577802.07675999997</v>
      </c>
    </row>
    <row r="159" spans="1:10" ht="30" x14ac:dyDescent="0.25">
      <c r="A159" s="102"/>
      <c r="B159" s="102"/>
      <c r="C159" s="102"/>
      <c r="D159" s="58" t="s">
        <v>48</v>
      </c>
      <c r="E159" s="10">
        <f t="shared" si="37"/>
        <v>0</v>
      </c>
      <c r="F159" s="10">
        <f t="shared" si="40"/>
        <v>0</v>
      </c>
      <c r="G159" s="10">
        <f t="shared" si="40"/>
        <v>0</v>
      </c>
      <c r="H159" s="10">
        <f t="shared" si="40"/>
        <v>0</v>
      </c>
      <c r="I159" s="10">
        <f t="shared" si="40"/>
        <v>0</v>
      </c>
      <c r="J159" s="10">
        <f t="shared" si="40"/>
        <v>0</v>
      </c>
    </row>
    <row r="160" spans="1:10" x14ac:dyDescent="0.25">
      <c r="A160" s="102"/>
      <c r="B160" s="102"/>
      <c r="C160" s="102"/>
      <c r="D160" s="58" t="s">
        <v>47</v>
      </c>
      <c r="E160" s="10">
        <f t="shared" si="37"/>
        <v>0</v>
      </c>
      <c r="F160" s="10">
        <f t="shared" si="40"/>
        <v>0</v>
      </c>
      <c r="G160" s="10">
        <f t="shared" si="40"/>
        <v>0</v>
      </c>
      <c r="H160" s="10">
        <f t="shared" si="40"/>
        <v>0</v>
      </c>
      <c r="I160" s="10">
        <f t="shared" si="40"/>
        <v>0</v>
      </c>
      <c r="J160" s="10">
        <f t="shared" si="40"/>
        <v>0</v>
      </c>
    </row>
    <row r="161" spans="1:10" x14ac:dyDescent="0.25">
      <c r="A161" s="102"/>
      <c r="B161" s="102"/>
      <c r="C161" s="102"/>
      <c r="D161" s="58" t="s">
        <v>7</v>
      </c>
      <c r="E161" s="10">
        <f t="shared" si="37"/>
        <v>1850071.2199299999</v>
      </c>
      <c r="F161" s="10">
        <f t="shared" si="40"/>
        <v>234354.80688000002</v>
      </c>
      <c r="G161" s="10">
        <f t="shared" si="40"/>
        <v>229944.76865000001</v>
      </c>
      <c r="H161" s="10">
        <f t="shared" si="40"/>
        <v>122529.71865</v>
      </c>
      <c r="I161" s="10">
        <f t="shared" si="40"/>
        <v>97648.385150000016</v>
      </c>
      <c r="J161" s="10">
        <f t="shared" si="40"/>
        <v>1165593.5405999999</v>
      </c>
    </row>
    <row r="162" spans="1:10" x14ac:dyDescent="0.25">
      <c r="A162" s="119" t="s">
        <v>50</v>
      </c>
      <c r="B162" s="120"/>
      <c r="C162" s="121"/>
      <c r="D162" s="58" t="s">
        <v>13</v>
      </c>
      <c r="E162" s="10">
        <v>0</v>
      </c>
      <c r="F162" s="10"/>
      <c r="G162" s="10"/>
      <c r="H162" s="10"/>
      <c r="I162" s="10"/>
      <c r="J162" s="10"/>
    </row>
    <row r="163" spans="1:10" x14ac:dyDescent="0.25">
      <c r="A163" s="102" t="s">
        <v>53</v>
      </c>
      <c r="B163" s="102"/>
      <c r="C163" s="102"/>
      <c r="D163" s="35" t="s">
        <v>3</v>
      </c>
      <c r="E163" s="34">
        <f t="shared" ref="E163:E176" si="41">SUM(F163:J163)</f>
        <v>1020000</v>
      </c>
      <c r="F163" s="34">
        <f t="shared" ref="F163:J163" si="42">SUM(F164:F169)</f>
        <v>120000</v>
      </c>
      <c r="G163" s="34">
        <f t="shared" si="42"/>
        <v>120000</v>
      </c>
      <c r="H163" s="34">
        <f t="shared" si="42"/>
        <v>5000</v>
      </c>
      <c r="I163" s="34">
        <f t="shared" si="42"/>
        <v>0</v>
      </c>
      <c r="J163" s="34">
        <f t="shared" si="42"/>
        <v>775000</v>
      </c>
    </row>
    <row r="164" spans="1:10" x14ac:dyDescent="0.25">
      <c r="A164" s="102"/>
      <c r="B164" s="102"/>
      <c r="C164" s="102"/>
      <c r="D164" s="58" t="s">
        <v>4</v>
      </c>
      <c r="E164" s="10">
        <f t="shared" si="41"/>
        <v>0</v>
      </c>
      <c r="F164" s="44">
        <f t="shared" ref="F164:J169" si="43">F55</f>
        <v>0</v>
      </c>
      <c r="G164" s="44">
        <f t="shared" si="43"/>
        <v>0</v>
      </c>
      <c r="H164" s="44">
        <f t="shared" si="43"/>
        <v>0</v>
      </c>
      <c r="I164" s="44">
        <f t="shared" si="43"/>
        <v>0</v>
      </c>
      <c r="J164" s="44">
        <f t="shared" si="43"/>
        <v>0</v>
      </c>
    </row>
    <row r="165" spans="1:10" x14ac:dyDescent="0.25">
      <c r="A165" s="102"/>
      <c r="B165" s="102"/>
      <c r="C165" s="102"/>
      <c r="D165" s="58" t="s">
        <v>5</v>
      </c>
      <c r="E165" s="10">
        <f t="shared" si="41"/>
        <v>0</v>
      </c>
      <c r="F165" s="44">
        <f t="shared" si="43"/>
        <v>0</v>
      </c>
      <c r="G165" s="44">
        <f t="shared" si="43"/>
        <v>0</v>
      </c>
      <c r="H165" s="44">
        <f t="shared" si="43"/>
        <v>0</v>
      </c>
      <c r="I165" s="44">
        <f t="shared" si="43"/>
        <v>0</v>
      </c>
      <c r="J165" s="44">
        <f t="shared" si="43"/>
        <v>0</v>
      </c>
    </row>
    <row r="166" spans="1:10" x14ac:dyDescent="0.25">
      <c r="A166" s="102"/>
      <c r="B166" s="102"/>
      <c r="C166" s="102"/>
      <c r="D166" s="58" t="s">
        <v>6</v>
      </c>
      <c r="E166" s="10">
        <f t="shared" si="41"/>
        <v>0</v>
      </c>
      <c r="F166" s="44">
        <f t="shared" si="43"/>
        <v>0</v>
      </c>
      <c r="G166" s="44">
        <f t="shared" si="43"/>
        <v>0</v>
      </c>
      <c r="H166" s="44">
        <f t="shared" si="43"/>
        <v>0</v>
      </c>
      <c r="I166" s="44">
        <f t="shared" si="43"/>
        <v>0</v>
      </c>
      <c r="J166" s="44">
        <f t="shared" si="43"/>
        <v>0</v>
      </c>
    </row>
    <row r="167" spans="1:10" ht="30" x14ac:dyDescent="0.25">
      <c r="A167" s="102"/>
      <c r="B167" s="102"/>
      <c r="C167" s="102"/>
      <c r="D167" s="58" t="s">
        <v>48</v>
      </c>
      <c r="E167" s="10">
        <f t="shared" si="41"/>
        <v>0</v>
      </c>
      <c r="F167" s="44">
        <f t="shared" si="43"/>
        <v>0</v>
      </c>
      <c r="G167" s="44">
        <f t="shared" si="43"/>
        <v>0</v>
      </c>
      <c r="H167" s="44">
        <f t="shared" si="43"/>
        <v>0</v>
      </c>
      <c r="I167" s="44">
        <f t="shared" si="43"/>
        <v>0</v>
      </c>
      <c r="J167" s="44">
        <f t="shared" si="43"/>
        <v>0</v>
      </c>
    </row>
    <row r="168" spans="1:10" x14ac:dyDescent="0.25">
      <c r="A168" s="102"/>
      <c r="B168" s="102"/>
      <c r="C168" s="102"/>
      <c r="D168" s="58" t="s">
        <v>47</v>
      </c>
      <c r="E168" s="10">
        <f t="shared" si="41"/>
        <v>0</v>
      </c>
      <c r="F168" s="44">
        <f t="shared" si="43"/>
        <v>0</v>
      </c>
      <c r="G168" s="44">
        <f t="shared" si="43"/>
        <v>0</v>
      </c>
      <c r="H168" s="44">
        <f t="shared" si="43"/>
        <v>0</v>
      </c>
      <c r="I168" s="44">
        <f t="shared" si="43"/>
        <v>0</v>
      </c>
      <c r="J168" s="44">
        <f t="shared" si="43"/>
        <v>0</v>
      </c>
    </row>
    <row r="169" spans="1:10" x14ac:dyDescent="0.25">
      <c r="A169" s="102"/>
      <c r="B169" s="102"/>
      <c r="C169" s="102"/>
      <c r="D169" s="58" t="s">
        <v>7</v>
      </c>
      <c r="E169" s="10">
        <f t="shared" si="41"/>
        <v>1020000</v>
      </c>
      <c r="F169" s="44">
        <v>120000</v>
      </c>
      <c r="G169" s="44">
        <f t="shared" si="43"/>
        <v>120000</v>
      </c>
      <c r="H169" s="44">
        <f t="shared" si="43"/>
        <v>5000</v>
      </c>
      <c r="I169" s="44">
        <f t="shared" si="43"/>
        <v>0</v>
      </c>
      <c r="J169" s="44">
        <f t="shared" si="43"/>
        <v>775000</v>
      </c>
    </row>
    <row r="170" spans="1:10" x14ac:dyDescent="0.25">
      <c r="A170" s="102" t="s">
        <v>54</v>
      </c>
      <c r="B170" s="102"/>
      <c r="C170" s="102"/>
      <c r="D170" s="35" t="s">
        <v>3</v>
      </c>
      <c r="E170" s="34">
        <f t="shared" si="41"/>
        <v>2060284.2762199999</v>
      </c>
      <c r="F170" s="34">
        <f t="shared" ref="F170:J170" si="44">SUM(F171:F176)</f>
        <v>294163.95284000004</v>
      </c>
      <c r="G170" s="34">
        <f t="shared" si="44"/>
        <v>276380.65084000002</v>
      </c>
      <c r="H170" s="34">
        <f t="shared" si="44"/>
        <v>278644.15084000002</v>
      </c>
      <c r="I170" s="34">
        <f t="shared" si="44"/>
        <v>241699.90434000001</v>
      </c>
      <c r="J170" s="34">
        <f t="shared" si="44"/>
        <v>969395.61735999992</v>
      </c>
    </row>
    <row r="171" spans="1:10" x14ac:dyDescent="0.25">
      <c r="A171" s="102"/>
      <c r="B171" s="102"/>
      <c r="C171" s="102"/>
      <c r="D171" s="58" t="s">
        <v>4</v>
      </c>
      <c r="E171" s="10">
        <f t="shared" si="41"/>
        <v>0</v>
      </c>
      <c r="F171" s="10">
        <f t="shared" ref="F171:J176" si="45">F141-F164</f>
        <v>0</v>
      </c>
      <c r="G171" s="10">
        <f t="shared" si="45"/>
        <v>0</v>
      </c>
      <c r="H171" s="10">
        <f t="shared" si="45"/>
        <v>0</v>
      </c>
      <c r="I171" s="10">
        <f t="shared" si="45"/>
        <v>0</v>
      </c>
      <c r="J171" s="10">
        <f t="shared" si="45"/>
        <v>0</v>
      </c>
    </row>
    <row r="172" spans="1:10" x14ac:dyDescent="0.25">
      <c r="A172" s="102"/>
      <c r="B172" s="102"/>
      <c r="C172" s="102"/>
      <c r="D172" s="58" t="s">
        <v>5</v>
      </c>
      <c r="E172" s="10">
        <f t="shared" si="41"/>
        <v>25604.3</v>
      </c>
      <c r="F172" s="10">
        <f t="shared" si="45"/>
        <v>7480.1</v>
      </c>
      <c r="G172" s="10">
        <f t="shared" si="45"/>
        <v>8156.7</v>
      </c>
      <c r="H172" s="10">
        <f t="shared" si="45"/>
        <v>9967.5</v>
      </c>
      <c r="I172" s="10">
        <f t="shared" si="45"/>
        <v>0</v>
      </c>
      <c r="J172" s="10">
        <f t="shared" si="45"/>
        <v>0</v>
      </c>
    </row>
    <row r="173" spans="1:10" x14ac:dyDescent="0.25">
      <c r="A173" s="102"/>
      <c r="B173" s="102"/>
      <c r="C173" s="102"/>
      <c r="D173" s="58" t="s">
        <v>6</v>
      </c>
      <c r="E173" s="10">
        <f t="shared" si="41"/>
        <v>1202858.7562899999</v>
      </c>
      <c r="F173" s="10">
        <f t="shared" si="45"/>
        <v>172329.04595999999</v>
      </c>
      <c r="G173" s="10">
        <f t="shared" si="45"/>
        <v>158029.18218999999</v>
      </c>
      <c r="H173" s="10">
        <f t="shared" si="45"/>
        <v>150896.93218999999</v>
      </c>
      <c r="I173" s="10">
        <f t="shared" si="45"/>
        <v>143801.51918999999</v>
      </c>
      <c r="J173" s="10">
        <f t="shared" si="45"/>
        <v>577802.07675999997</v>
      </c>
    </row>
    <row r="174" spans="1:10" ht="30" x14ac:dyDescent="0.25">
      <c r="A174" s="102"/>
      <c r="B174" s="102"/>
      <c r="C174" s="102"/>
      <c r="D174" s="58" t="s">
        <v>48</v>
      </c>
      <c r="E174" s="10">
        <f t="shared" si="41"/>
        <v>0</v>
      </c>
      <c r="F174" s="10">
        <f t="shared" si="45"/>
        <v>0</v>
      </c>
      <c r="G174" s="10">
        <f t="shared" si="45"/>
        <v>0</v>
      </c>
      <c r="H174" s="10">
        <f t="shared" si="45"/>
        <v>0</v>
      </c>
      <c r="I174" s="10">
        <f t="shared" si="45"/>
        <v>0</v>
      </c>
      <c r="J174" s="10">
        <f t="shared" si="45"/>
        <v>0</v>
      </c>
    </row>
    <row r="175" spans="1:10" x14ac:dyDescent="0.25">
      <c r="A175" s="102"/>
      <c r="B175" s="102"/>
      <c r="C175" s="102"/>
      <c r="D175" s="58" t="s">
        <v>47</v>
      </c>
      <c r="E175" s="10">
        <f t="shared" si="41"/>
        <v>0</v>
      </c>
      <c r="F175" s="10">
        <f t="shared" si="45"/>
        <v>0</v>
      </c>
      <c r="G175" s="10">
        <f t="shared" si="45"/>
        <v>0</v>
      </c>
      <c r="H175" s="10">
        <f t="shared" si="45"/>
        <v>0</v>
      </c>
      <c r="I175" s="10">
        <f t="shared" si="45"/>
        <v>0</v>
      </c>
      <c r="J175" s="10">
        <f t="shared" si="45"/>
        <v>0</v>
      </c>
    </row>
    <row r="176" spans="1:10" x14ac:dyDescent="0.25">
      <c r="A176" s="102"/>
      <c r="B176" s="102"/>
      <c r="C176" s="102"/>
      <c r="D176" s="58" t="s">
        <v>7</v>
      </c>
      <c r="E176" s="10">
        <f t="shared" si="41"/>
        <v>831821.21993000002</v>
      </c>
      <c r="F176" s="10">
        <f>F146-F169</f>
        <v>114354.80688000002</v>
      </c>
      <c r="G176" s="10">
        <f t="shared" si="45"/>
        <v>110194.76865000001</v>
      </c>
      <c r="H176" s="10">
        <f t="shared" si="45"/>
        <v>117779.71865</v>
      </c>
      <c r="I176" s="10">
        <f t="shared" si="45"/>
        <v>97898.385150000016</v>
      </c>
      <c r="J176" s="10">
        <f t="shared" si="45"/>
        <v>391593.54059999995</v>
      </c>
    </row>
    <row r="177" spans="1:10" x14ac:dyDescent="0.25">
      <c r="A177" s="109" t="s">
        <v>36</v>
      </c>
      <c r="B177" s="109"/>
      <c r="C177" s="109"/>
      <c r="D177" s="58"/>
      <c r="E177" s="10">
        <v>0</v>
      </c>
      <c r="F177" s="10"/>
      <c r="G177" s="10"/>
      <c r="H177" s="10"/>
      <c r="I177" s="10"/>
      <c r="J177" s="10"/>
    </row>
    <row r="178" spans="1:10" x14ac:dyDescent="0.25">
      <c r="A178" s="102" t="s">
        <v>67</v>
      </c>
      <c r="B178" s="102"/>
      <c r="C178" s="102"/>
      <c r="D178" s="35" t="s">
        <v>3</v>
      </c>
      <c r="E178" s="34">
        <f t="shared" ref="E178:E191" si="46">SUM(F178:J178)</f>
        <v>2053784.2762199999</v>
      </c>
      <c r="F178" s="34">
        <f t="shared" ref="F178:J178" si="47">SUM(F179:F184)</f>
        <v>287663.95283999998</v>
      </c>
      <c r="G178" s="34">
        <f t="shared" si="47"/>
        <v>276380.65084000002</v>
      </c>
      <c r="H178" s="34">
        <f t="shared" si="47"/>
        <v>278644.15084000002</v>
      </c>
      <c r="I178" s="34">
        <f t="shared" si="47"/>
        <v>241699.90434000001</v>
      </c>
      <c r="J178" s="34">
        <f t="shared" si="47"/>
        <v>969395.61736000003</v>
      </c>
    </row>
    <row r="179" spans="1:10" x14ac:dyDescent="0.25">
      <c r="A179" s="102"/>
      <c r="B179" s="102"/>
      <c r="C179" s="102"/>
      <c r="D179" s="58" t="s">
        <v>4</v>
      </c>
      <c r="E179" s="10">
        <f t="shared" si="46"/>
        <v>0</v>
      </c>
      <c r="F179" s="10">
        <f t="shared" ref="F179:J184" si="48">F13+F48+F62+F34+F69+F76+F105+F91+F127+F20</f>
        <v>0</v>
      </c>
      <c r="G179" s="10">
        <f t="shared" si="48"/>
        <v>0</v>
      </c>
      <c r="H179" s="10">
        <f t="shared" si="48"/>
        <v>0</v>
      </c>
      <c r="I179" s="10">
        <f t="shared" si="48"/>
        <v>0</v>
      </c>
      <c r="J179" s="10">
        <f t="shared" si="48"/>
        <v>0</v>
      </c>
    </row>
    <row r="180" spans="1:10" x14ac:dyDescent="0.25">
      <c r="A180" s="102"/>
      <c r="B180" s="102"/>
      <c r="C180" s="102"/>
      <c r="D180" s="58" t="s">
        <v>5</v>
      </c>
      <c r="E180" s="10">
        <f t="shared" si="46"/>
        <v>25604.3</v>
      </c>
      <c r="F180" s="10">
        <f t="shared" si="48"/>
        <v>7480.1</v>
      </c>
      <c r="G180" s="10">
        <f t="shared" si="48"/>
        <v>8156.7</v>
      </c>
      <c r="H180" s="10">
        <f t="shared" si="48"/>
        <v>9967.5</v>
      </c>
      <c r="I180" s="10">
        <f t="shared" si="48"/>
        <v>0</v>
      </c>
      <c r="J180" s="10">
        <f t="shared" si="48"/>
        <v>0</v>
      </c>
    </row>
    <row r="181" spans="1:10" x14ac:dyDescent="0.25">
      <c r="A181" s="102"/>
      <c r="B181" s="102"/>
      <c r="C181" s="102"/>
      <c r="D181" s="58" t="s">
        <v>6</v>
      </c>
      <c r="E181" s="10">
        <f t="shared" si="46"/>
        <v>1202858.7562899999</v>
      </c>
      <c r="F181" s="10">
        <f t="shared" si="48"/>
        <v>172329.04595999996</v>
      </c>
      <c r="G181" s="10">
        <f t="shared" si="48"/>
        <v>158029.18218999999</v>
      </c>
      <c r="H181" s="10">
        <f t="shared" si="48"/>
        <v>150896.93218999999</v>
      </c>
      <c r="I181" s="10">
        <f t="shared" si="48"/>
        <v>143801.51918999999</v>
      </c>
      <c r="J181" s="10">
        <f t="shared" si="48"/>
        <v>577802.07675999997</v>
      </c>
    </row>
    <row r="182" spans="1:10" ht="30" x14ac:dyDescent="0.25">
      <c r="A182" s="102"/>
      <c r="B182" s="102"/>
      <c r="C182" s="102"/>
      <c r="D182" s="58" t="s">
        <v>48</v>
      </c>
      <c r="E182" s="10">
        <f t="shared" si="46"/>
        <v>0</v>
      </c>
      <c r="F182" s="10">
        <f t="shared" si="48"/>
        <v>0</v>
      </c>
      <c r="G182" s="10">
        <f t="shared" si="48"/>
        <v>0</v>
      </c>
      <c r="H182" s="10">
        <f t="shared" si="48"/>
        <v>0</v>
      </c>
      <c r="I182" s="10">
        <f t="shared" si="48"/>
        <v>0</v>
      </c>
      <c r="J182" s="10">
        <f t="shared" si="48"/>
        <v>0</v>
      </c>
    </row>
    <row r="183" spans="1:10" x14ac:dyDescent="0.25">
      <c r="A183" s="102"/>
      <c r="B183" s="102"/>
      <c r="C183" s="102"/>
      <c r="D183" s="58" t="s">
        <v>47</v>
      </c>
      <c r="E183" s="10">
        <f t="shared" si="46"/>
        <v>0</v>
      </c>
      <c r="F183" s="10">
        <f t="shared" si="48"/>
        <v>0</v>
      </c>
      <c r="G183" s="10">
        <f t="shared" si="48"/>
        <v>0</v>
      </c>
      <c r="H183" s="10">
        <f t="shared" si="48"/>
        <v>0</v>
      </c>
      <c r="I183" s="10">
        <f t="shared" si="48"/>
        <v>0</v>
      </c>
      <c r="J183" s="10">
        <f t="shared" si="48"/>
        <v>0</v>
      </c>
    </row>
    <row r="184" spans="1:10" x14ac:dyDescent="0.25">
      <c r="A184" s="102"/>
      <c r="B184" s="102"/>
      <c r="C184" s="102"/>
      <c r="D184" s="58" t="s">
        <v>7</v>
      </c>
      <c r="E184" s="10">
        <f t="shared" si="46"/>
        <v>825321.21993000014</v>
      </c>
      <c r="F184" s="10">
        <f t="shared" si="48"/>
        <v>107854.80688000002</v>
      </c>
      <c r="G184" s="10">
        <f t="shared" si="48"/>
        <v>110194.76865</v>
      </c>
      <c r="H184" s="10">
        <f t="shared" si="48"/>
        <v>117779.71865</v>
      </c>
      <c r="I184" s="10">
        <f t="shared" si="48"/>
        <v>97898.385150000016</v>
      </c>
      <c r="J184" s="10">
        <f t="shared" si="48"/>
        <v>391593.54060000007</v>
      </c>
    </row>
    <row r="185" spans="1:10" x14ac:dyDescent="0.25">
      <c r="A185" s="102" t="s">
        <v>75</v>
      </c>
      <c r="B185" s="102"/>
      <c r="C185" s="102"/>
      <c r="D185" s="35" t="s">
        <v>3</v>
      </c>
      <c r="E185" s="34">
        <f t="shared" si="46"/>
        <v>1026500</v>
      </c>
      <c r="F185" s="34">
        <f t="shared" ref="F185:J185" si="49">SUM(F186:F191)</f>
        <v>126500</v>
      </c>
      <c r="G185" s="34">
        <f t="shared" si="49"/>
        <v>120000</v>
      </c>
      <c r="H185" s="34">
        <f t="shared" ref="H185:I185" si="50">SUM(H186:H191)</f>
        <v>5000</v>
      </c>
      <c r="I185" s="34">
        <f t="shared" si="50"/>
        <v>0</v>
      </c>
      <c r="J185" s="34">
        <f t="shared" si="49"/>
        <v>775000</v>
      </c>
    </row>
    <row r="186" spans="1:10" x14ac:dyDescent="0.25">
      <c r="A186" s="102"/>
      <c r="B186" s="102"/>
      <c r="C186" s="102"/>
      <c r="D186" s="58" t="s">
        <v>4</v>
      </c>
      <c r="E186" s="10">
        <f t="shared" si="46"/>
        <v>0</v>
      </c>
      <c r="F186" s="10">
        <f t="shared" ref="F186:J191" si="51">F55+F112</f>
        <v>0</v>
      </c>
      <c r="G186" s="10">
        <f t="shared" si="51"/>
        <v>0</v>
      </c>
      <c r="H186" s="10">
        <f t="shared" si="51"/>
        <v>0</v>
      </c>
      <c r="I186" s="10">
        <f t="shared" si="51"/>
        <v>0</v>
      </c>
      <c r="J186" s="10">
        <f t="shared" si="51"/>
        <v>0</v>
      </c>
    </row>
    <row r="187" spans="1:10" x14ac:dyDescent="0.25">
      <c r="A187" s="102"/>
      <c r="B187" s="102"/>
      <c r="C187" s="102"/>
      <c r="D187" s="58" t="s">
        <v>5</v>
      </c>
      <c r="E187" s="10">
        <f t="shared" si="46"/>
        <v>0</v>
      </c>
      <c r="F187" s="10">
        <f t="shared" si="51"/>
        <v>0</v>
      </c>
      <c r="G187" s="10">
        <f t="shared" si="51"/>
        <v>0</v>
      </c>
      <c r="H187" s="10">
        <f t="shared" si="51"/>
        <v>0</v>
      </c>
      <c r="I187" s="10">
        <f t="shared" si="51"/>
        <v>0</v>
      </c>
      <c r="J187" s="10">
        <f t="shared" si="51"/>
        <v>0</v>
      </c>
    </row>
    <row r="188" spans="1:10" x14ac:dyDescent="0.25">
      <c r="A188" s="102"/>
      <c r="B188" s="102"/>
      <c r="C188" s="102"/>
      <c r="D188" s="58" t="s">
        <v>6</v>
      </c>
      <c r="E188" s="10">
        <f t="shared" si="46"/>
        <v>0</v>
      </c>
      <c r="F188" s="10">
        <f t="shared" si="51"/>
        <v>0</v>
      </c>
      <c r="G188" s="10">
        <f t="shared" si="51"/>
        <v>0</v>
      </c>
      <c r="H188" s="10">
        <f t="shared" si="51"/>
        <v>0</v>
      </c>
      <c r="I188" s="10">
        <f t="shared" si="51"/>
        <v>0</v>
      </c>
      <c r="J188" s="10">
        <f t="shared" si="51"/>
        <v>0</v>
      </c>
    </row>
    <row r="189" spans="1:10" ht="30" x14ac:dyDescent="0.25">
      <c r="A189" s="102"/>
      <c r="B189" s="102"/>
      <c r="C189" s="102"/>
      <c r="D189" s="58" t="s">
        <v>48</v>
      </c>
      <c r="E189" s="10">
        <f t="shared" si="46"/>
        <v>0</v>
      </c>
      <c r="F189" s="10">
        <f t="shared" si="51"/>
        <v>0</v>
      </c>
      <c r="G189" s="10">
        <f t="shared" si="51"/>
        <v>0</v>
      </c>
      <c r="H189" s="10">
        <f t="shared" si="51"/>
        <v>0</v>
      </c>
      <c r="I189" s="10">
        <f t="shared" si="51"/>
        <v>0</v>
      </c>
      <c r="J189" s="10">
        <f t="shared" si="51"/>
        <v>0</v>
      </c>
    </row>
    <row r="190" spans="1:10" x14ac:dyDescent="0.25">
      <c r="A190" s="102"/>
      <c r="B190" s="102"/>
      <c r="C190" s="102"/>
      <c r="D190" s="58" t="s">
        <v>47</v>
      </c>
      <c r="E190" s="10">
        <f t="shared" si="46"/>
        <v>0</v>
      </c>
      <c r="F190" s="10">
        <f t="shared" si="51"/>
        <v>0</v>
      </c>
      <c r="G190" s="10">
        <f t="shared" si="51"/>
        <v>0</v>
      </c>
      <c r="H190" s="10">
        <f t="shared" si="51"/>
        <v>0</v>
      </c>
      <c r="I190" s="10">
        <f t="shared" si="51"/>
        <v>0</v>
      </c>
      <c r="J190" s="10">
        <f t="shared" si="51"/>
        <v>0</v>
      </c>
    </row>
    <row r="191" spans="1:10" x14ac:dyDescent="0.25">
      <c r="A191" s="102"/>
      <c r="B191" s="102"/>
      <c r="C191" s="102"/>
      <c r="D191" s="58" t="s">
        <v>7</v>
      </c>
      <c r="E191" s="10">
        <f t="shared" si="46"/>
        <v>1026500</v>
      </c>
      <c r="F191" s="10">
        <f t="shared" si="51"/>
        <v>126500</v>
      </c>
      <c r="G191" s="10">
        <f t="shared" si="51"/>
        <v>120000</v>
      </c>
      <c r="H191" s="10">
        <f t="shared" si="51"/>
        <v>5000</v>
      </c>
      <c r="I191" s="10">
        <f t="shared" si="51"/>
        <v>0</v>
      </c>
      <c r="J191" s="10">
        <f t="shared" si="51"/>
        <v>775000</v>
      </c>
    </row>
    <row r="192" spans="1:10" x14ac:dyDescent="0.25">
      <c r="E192" s="51"/>
      <c r="F192" s="51"/>
      <c r="G192" s="51"/>
      <c r="H192" s="51"/>
      <c r="I192" s="51"/>
      <c r="J192" s="51"/>
    </row>
    <row r="193" spans="5:10" x14ac:dyDescent="0.25">
      <c r="E193" s="51"/>
      <c r="F193" s="51"/>
      <c r="G193" s="51"/>
      <c r="H193" s="51"/>
      <c r="I193" s="51"/>
      <c r="J193" s="51"/>
    </row>
  </sheetData>
  <mergeCells count="62">
    <mergeCell ref="A19:A25"/>
    <mergeCell ref="B19:B25"/>
    <mergeCell ref="C19:C25"/>
    <mergeCell ref="A148:C154"/>
    <mergeCell ref="A2:J2"/>
    <mergeCell ref="A7:A9"/>
    <mergeCell ref="A11:J11"/>
    <mergeCell ref="B7:B9"/>
    <mergeCell ref="C7:C9"/>
    <mergeCell ref="D7:D9"/>
    <mergeCell ref="E7:J7"/>
    <mergeCell ref="E8:J8"/>
    <mergeCell ref="A3:J3"/>
    <mergeCell ref="A118:C124"/>
    <mergeCell ref="C126:C132"/>
    <mergeCell ref="C111:C117"/>
    <mergeCell ref="C12:C18"/>
    <mergeCell ref="B12:B18"/>
    <mergeCell ref="A12:A18"/>
    <mergeCell ref="A162:C162"/>
    <mergeCell ref="A177:C177"/>
    <mergeCell ref="A147:C147"/>
    <mergeCell ref="A155:C161"/>
    <mergeCell ref="B40:B60"/>
    <mergeCell ref="C40:C46"/>
    <mergeCell ref="C47:C53"/>
    <mergeCell ref="C104:C110"/>
    <mergeCell ref="C97:C103"/>
    <mergeCell ref="C61:C67"/>
    <mergeCell ref="C54:C60"/>
    <mergeCell ref="A133:C139"/>
    <mergeCell ref="A140:C146"/>
    <mergeCell ref="A178:C184"/>
    <mergeCell ref="A185:C191"/>
    <mergeCell ref="A5:J5"/>
    <mergeCell ref="A40:A60"/>
    <mergeCell ref="A61:A67"/>
    <mergeCell ref="B61:B67"/>
    <mergeCell ref="A82:C88"/>
    <mergeCell ref="A89:J89"/>
    <mergeCell ref="A97:A117"/>
    <mergeCell ref="B97:B117"/>
    <mergeCell ref="A68:A74"/>
    <mergeCell ref="B68:B74"/>
    <mergeCell ref="C68:C74"/>
    <mergeCell ref="A33:A39"/>
    <mergeCell ref="A126:A132"/>
    <mergeCell ref="A125:J125"/>
    <mergeCell ref="A26:A32"/>
    <mergeCell ref="B26:B32"/>
    <mergeCell ref="C26:C32"/>
    <mergeCell ref="A163:C169"/>
    <mergeCell ref="A170:C176"/>
    <mergeCell ref="C90:C96"/>
    <mergeCell ref="B126:B132"/>
    <mergeCell ref="A90:A96"/>
    <mergeCell ref="B90:B96"/>
    <mergeCell ref="A75:A81"/>
    <mergeCell ref="B75:B81"/>
    <mergeCell ref="C75:C81"/>
    <mergeCell ref="B33:B39"/>
    <mergeCell ref="C33:C39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14" sqref="B14"/>
    </sheetView>
  </sheetViews>
  <sheetFormatPr defaultRowHeight="15" x14ac:dyDescent="0.25"/>
  <cols>
    <col min="1" max="1" width="17.7109375" style="9" customWidth="1"/>
    <col min="2" max="2" width="65.7109375" style="9" customWidth="1"/>
    <col min="3" max="3" width="40.7109375" style="9" customWidth="1"/>
    <col min="4" max="4" width="56.5703125" style="9" customWidth="1"/>
    <col min="5" max="5" width="32.5703125" style="9" customWidth="1"/>
    <col min="6" max="16384" width="9.140625" style="9"/>
  </cols>
  <sheetData>
    <row r="1" spans="1:5" x14ac:dyDescent="0.25">
      <c r="D1" s="63" t="s">
        <v>37</v>
      </c>
    </row>
    <row r="2" spans="1:5" x14ac:dyDescent="0.25">
      <c r="A2" s="60"/>
    </row>
    <row r="3" spans="1:5" ht="19.5" customHeight="1" x14ac:dyDescent="0.25">
      <c r="A3" s="126" t="s">
        <v>38</v>
      </c>
      <c r="B3" s="126"/>
      <c r="C3" s="126"/>
      <c r="D3" s="126"/>
    </row>
    <row r="4" spans="1:5" ht="15.75" x14ac:dyDescent="0.25">
      <c r="A4" s="64"/>
    </row>
    <row r="5" spans="1:5" ht="15.75" x14ac:dyDescent="0.25">
      <c r="A5" s="65"/>
    </row>
    <row r="6" spans="1:5" ht="79.5" customHeight="1" x14ac:dyDescent="0.25">
      <c r="A6" s="66" t="s">
        <v>39</v>
      </c>
      <c r="B6" s="66" t="s">
        <v>40</v>
      </c>
      <c r="C6" s="66" t="s">
        <v>41</v>
      </c>
      <c r="D6" s="66" t="s">
        <v>42</v>
      </c>
      <c r="E6" s="67"/>
    </row>
    <row r="7" spans="1:5" x14ac:dyDescent="0.25">
      <c r="A7" s="66">
        <v>1</v>
      </c>
      <c r="B7" s="66">
        <v>2</v>
      </c>
      <c r="C7" s="66">
        <v>3</v>
      </c>
      <c r="D7" s="66">
        <v>4</v>
      </c>
      <c r="E7" s="67"/>
    </row>
    <row r="8" spans="1:5" s="69" customFormat="1" ht="40.5" customHeight="1" x14ac:dyDescent="0.25">
      <c r="A8" s="130" t="s">
        <v>77</v>
      </c>
      <c r="B8" s="130"/>
      <c r="C8" s="130"/>
      <c r="D8" s="130"/>
      <c r="E8" s="68"/>
    </row>
    <row r="9" spans="1:5" s="69" customFormat="1" x14ac:dyDescent="0.25">
      <c r="A9" s="130" t="s">
        <v>78</v>
      </c>
      <c r="B9" s="130"/>
      <c r="C9" s="130"/>
      <c r="D9" s="130"/>
      <c r="E9" s="68"/>
    </row>
    <row r="10" spans="1:5" s="69" customFormat="1" x14ac:dyDescent="0.25">
      <c r="A10" s="130" t="s">
        <v>79</v>
      </c>
      <c r="B10" s="130"/>
      <c r="C10" s="130"/>
      <c r="D10" s="130"/>
      <c r="E10" s="68"/>
    </row>
    <row r="11" spans="1:5" ht="131.25" customHeight="1" x14ac:dyDescent="0.25">
      <c r="A11" s="66" t="s">
        <v>43</v>
      </c>
      <c r="B11" s="70" t="s">
        <v>168</v>
      </c>
      <c r="C11" s="71" t="s">
        <v>147</v>
      </c>
      <c r="D11" s="66"/>
      <c r="E11" s="67"/>
    </row>
    <row r="12" spans="1:5" ht="81.75" customHeight="1" x14ac:dyDescent="0.25">
      <c r="A12" s="66" t="s">
        <v>66</v>
      </c>
      <c r="B12" s="70" t="s">
        <v>169</v>
      </c>
      <c r="C12" s="66" t="s">
        <v>190</v>
      </c>
      <c r="D12" s="66"/>
      <c r="E12" s="67"/>
    </row>
    <row r="13" spans="1:5" ht="150.75" customHeight="1" x14ac:dyDescent="0.25">
      <c r="A13" s="66" t="s">
        <v>70</v>
      </c>
      <c r="B13" s="70" t="s">
        <v>186</v>
      </c>
      <c r="C13" s="66" t="s">
        <v>189</v>
      </c>
      <c r="D13" s="66"/>
      <c r="E13" s="67"/>
    </row>
    <row r="14" spans="1:5" ht="142.5" customHeight="1" x14ac:dyDescent="0.25">
      <c r="A14" s="66" t="s">
        <v>91</v>
      </c>
      <c r="B14" s="70" t="s">
        <v>172</v>
      </c>
      <c r="C14" s="66" t="s">
        <v>146</v>
      </c>
      <c r="D14" s="72" t="s">
        <v>155</v>
      </c>
      <c r="E14" s="67"/>
    </row>
    <row r="15" spans="1:5" ht="174" customHeight="1" x14ac:dyDescent="0.25">
      <c r="A15" s="66" t="s">
        <v>85</v>
      </c>
      <c r="B15" s="70" t="s">
        <v>170</v>
      </c>
      <c r="C15" s="66" t="s">
        <v>142</v>
      </c>
      <c r="D15" s="73">
        <v>0</v>
      </c>
      <c r="E15" s="67"/>
    </row>
    <row r="16" spans="1:5" ht="147" customHeight="1" x14ac:dyDescent="0.25">
      <c r="A16" s="66" t="s">
        <v>86</v>
      </c>
      <c r="B16" s="70" t="s">
        <v>171</v>
      </c>
      <c r="C16" s="66" t="s">
        <v>145</v>
      </c>
      <c r="D16" s="74" t="s">
        <v>156</v>
      </c>
      <c r="E16" s="67"/>
    </row>
    <row r="17" spans="1:5" ht="75" x14ac:dyDescent="0.25">
      <c r="A17" s="66" t="s">
        <v>107</v>
      </c>
      <c r="B17" s="70" t="s">
        <v>173</v>
      </c>
      <c r="C17" s="66" t="s">
        <v>83</v>
      </c>
      <c r="D17" s="75"/>
      <c r="E17" s="67"/>
    </row>
    <row r="18" spans="1:5" ht="75" x14ac:dyDescent="0.25">
      <c r="A18" s="66" t="s">
        <v>185</v>
      </c>
      <c r="B18" s="70" t="s">
        <v>174</v>
      </c>
      <c r="C18" s="66" t="s">
        <v>83</v>
      </c>
      <c r="D18" s="76"/>
      <c r="E18" s="67"/>
    </row>
    <row r="19" spans="1:5" s="69" customFormat="1" ht="32.25" customHeight="1" x14ac:dyDescent="0.25">
      <c r="A19" s="130" t="s">
        <v>80</v>
      </c>
      <c r="B19" s="130"/>
      <c r="C19" s="130"/>
      <c r="D19" s="130"/>
      <c r="E19" s="68"/>
    </row>
    <row r="20" spans="1:5" s="69" customFormat="1" ht="30" customHeight="1" x14ac:dyDescent="0.25">
      <c r="A20" s="130" t="s">
        <v>151</v>
      </c>
      <c r="B20" s="130"/>
      <c r="C20" s="130"/>
      <c r="D20" s="130"/>
      <c r="E20" s="68"/>
    </row>
    <row r="21" spans="1:5" ht="135" x14ac:dyDescent="0.25">
      <c r="A21" s="66" t="s">
        <v>87</v>
      </c>
      <c r="B21" s="70" t="s">
        <v>176</v>
      </c>
      <c r="C21" s="66" t="s">
        <v>140</v>
      </c>
      <c r="D21" s="77" t="s">
        <v>156</v>
      </c>
    </row>
    <row r="22" spans="1:5" ht="72.75" customHeight="1" x14ac:dyDescent="0.25">
      <c r="A22" s="66" t="s">
        <v>88</v>
      </c>
      <c r="B22" s="70" t="s">
        <v>175</v>
      </c>
      <c r="C22" s="66" t="s">
        <v>139</v>
      </c>
      <c r="D22" s="78"/>
    </row>
    <row r="23" spans="1:5" s="69" customFormat="1" x14ac:dyDescent="0.25">
      <c r="A23" s="130" t="s">
        <v>81</v>
      </c>
      <c r="B23" s="130"/>
      <c r="C23" s="130"/>
      <c r="D23" s="130"/>
    </row>
    <row r="24" spans="1:5" s="69" customFormat="1" x14ac:dyDescent="0.25">
      <c r="A24" s="130" t="s">
        <v>82</v>
      </c>
      <c r="B24" s="130"/>
      <c r="C24" s="130"/>
      <c r="D24" s="130"/>
    </row>
    <row r="25" spans="1:5" s="69" customFormat="1" x14ac:dyDescent="0.25">
      <c r="A25" s="130" t="s">
        <v>73</v>
      </c>
      <c r="B25" s="130"/>
      <c r="C25" s="130"/>
      <c r="D25" s="130"/>
    </row>
    <row r="26" spans="1:5" ht="196.5" customHeight="1" x14ac:dyDescent="0.25">
      <c r="A26" s="66" t="s">
        <v>65</v>
      </c>
      <c r="B26" s="70" t="s">
        <v>180</v>
      </c>
      <c r="C26" s="66" t="s">
        <v>141</v>
      </c>
      <c r="D26" s="73">
        <v>0</v>
      </c>
    </row>
    <row r="29" spans="1:5" x14ac:dyDescent="0.25">
      <c r="A29" s="129"/>
      <c r="B29" s="129"/>
      <c r="C29" s="129"/>
      <c r="D29" s="129"/>
    </row>
  </sheetData>
  <mergeCells count="10">
    <mergeCell ref="A29:D29"/>
    <mergeCell ref="A3:D3"/>
    <mergeCell ref="A8:D8"/>
    <mergeCell ref="A9:D9"/>
    <mergeCell ref="A23:D23"/>
    <mergeCell ref="A25:D25"/>
    <mergeCell ref="A20:D20"/>
    <mergeCell ref="A19:D19"/>
    <mergeCell ref="A10:D10"/>
    <mergeCell ref="A24:D2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43"/>
  <sheetViews>
    <sheetView workbookViewId="0">
      <pane ySplit="10" topLeftCell="A11" activePane="bottomLeft" state="frozenSplit"/>
      <selection pane="bottomLeft" activeCell="D25" sqref="D25:D31"/>
    </sheetView>
  </sheetViews>
  <sheetFormatPr defaultRowHeight="15" x14ac:dyDescent="0.25"/>
  <cols>
    <col min="1" max="1" width="6.42578125" style="9" customWidth="1"/>
    <col min="2" max="2" width="24" style="9" customWidth="1"/>
    <col min="3" max="3" width="13" style="9" customWidth="1"/>
    <col min="4" max="4" width="16.7109375" style="9" customWidth="1"/>
    <col min="5" max="5" width="21.42578125" style="9" customWidth="1"/>
    <col min="6" max="6" width="13" style="9" customWidth="1"/>
    <col min="7" max="7" width="27.42578125" style="9" customWidth="1"/>
    <col min="8" max="8" width="21" style="9" customWidth="1"/>
    <col min="9" max="9" width="17.7109375" style="9" customWidth="1"/>
    <col min="10" max="10" width="18.7109375" style="9" customWidth="1"/>
    <col min="11" max="11" width="17.28515625" style="9" customWidth="1"/>
    <col min="12" max="12" width="16.85546875" style="9" customWidth="1"/>
    <col min="13" max="15" width="9.140625" style="9"/>
    <col min="16" max="16" width="28.5703125" style="9" customWidth="1"/>
    <col min="17" max="16384" width="9.140625" style="9"/>
  </cols>
  <sheetData>
    <row r="1" spans="1:15" x14ac:dyDescent="0.25">
      <c r="M1" s="147" t="s">
        <v>29</v>
      </c>
      <c r="N1" s="147"/>
      <c r="O1" s="147"/>
    </row>
    <row r="2" spans="1:15" x14ac:dyDescent="0.25">
      <c r="A2" s="60"/>
    </row>
    <row r="3" spans="1:15" ht="28.5" customHeight="1" x14ac:dyDescent="0.25">
      <c r="A3" s="148" t="s">
        <v>158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</row>
    <row r="4" spans="1:15" ht="7.5" customHeight="1" x14ac:dyDescent="0.25">
      <c r="A4" s="79"/>
    </row>
    <row r="6" spans="1:15" ht="32.25" customHeight="1" x14ac:dyDescent="0.25">
      <c r="A6" s="150" t="s">
        <v>98</v>
      </c>
      <c r="B6" s="150" t="s">
        <v>30</v>
      </c>
      <c r="C6" s="150" t="s">
        <v>28</v>
      </c>
      <c r="D6" s="150" t="s">
        <v>31</v>
      </c>
      <c r="E6" s="150" t="s">
        <v>32</v>
      </c>
      <c r="F6" s="150" t="s">
        <v>157</v>
      </c>
      <c r="G6" s="150" t="s">
        <v>33</v>
      </c>
      <c r="H6" s="150" t="s">
        <v>99</v>
      </c>
      <c r="I6" s="150"/>
      <c r="J6" s="150"/>
      <c r="K6" s="150"/>
      <c r="L6" s="150" t="s">
        <v>34</v>
      </c>
      <c r="M6" s="150" t="s">
        <v>35</v>
      </c>
      <c r="N6" s="150"/>
      <c r="O6" s="150"/>
    </row>
    <row r="7" spans="1:15" ht="15.75" customHeight="1" x14ac:dyDescent="0.25">
      <c r="A7" s="150"/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</row>
    <row r="8" spans="1:15" x14ac:dyDescent="0.25">
      <c r="A8" s="150"/>
      <c r="B8" s="150"/>
      <c r="C8" s="150"/>
      <c r="D8" s="150"/>
      <c r="E8" s="150"/>
      <c r="F8" s="150"/>
      <c r="G8" s="150"/>
      <c r="H8" s="151" t="s">
        <v>105</v>
      </c>
      <c r="I8" s="150"/>
      <c r="J8" s="150"/>
      <c r="K8" s="150"/>
      <c r="L8" s="150"/>
      <c r="M8" s="150"/>
      <c r="N8" s="150"/>
      <c r="O8" s="150"/>
    </row>
    <row r="9" spans="1:15" ht="15.75" customHeight="1" x14ac:dyDescent="0.25">
      <c r="A9" s="150"/>
      <c r="B9" s="150"/>
      <c r="C9" s="150"/>
      <c r="D9" s="150"/>
      <c r="E9" s="150"/>
      <c r="F9" s="150"/>
      <c r="G9" s="150"/>
      <c r="H9" s="151"/>
      <c r="I9" s="62" t="s">
        <v>100</v>
      </c>
      <c r="J9" s="62" t="s">
        <v>101</v>
      </c>
      <c r="K9" s="62">
        <v>2025</v>
      </c>
      <c r="L9" s="150"/>
      <c r="M9" s="150"/>
      <c r="N9" s="150"/>
      <c r="O9" s="150"/>
    </row>
    <row r="10" spans="1:15" x14ac:dyDescent="0.25">
      <c r="A10" s="47">
        <v>1</v>
      </c>
      <c r="B10" s="47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47">
        <v>8</v>
      </c>
      <c r="I10" s="47">
        <v>9</v>
      </c>
      <c r="J10" s="47">
        <v>10</v>
      </c>
      <c r="K10" s="47">
        <v>11</v>
      </c>
      <c r="L10" s="47">
        <v>12</v>
      </c>
      <c r="M10" s="152">
        <v>13</v>
      </c>
      <c r="N10" s="152"/>
      <c r="O10" s="152"/>
    </row>
    <row r="11" spans="1:15" x14ac:dyDescent="0.25">
      <c r="A11" s="150">
        <v>1</v>
      </c>
      <c r="B11" s="150" t="s">
        <v>76</v>
      </c>
      <c r="C11" s="168" t="s">
        <v>96</v>
      </c>
      <c r="D11" s="168" t="s">
        <v>95</v>
      </c>
      <c r="E11" s="169">
        <v>250000</v>
      </c>
      <c r="F11" s="153">
        <v>250000</v>
      </c>
      <c r="G11" s="80" t="s">
        <v>102</v>
      </c>
      <c r="H11" s="81">
        <f t="shared" ref="H11:H37" si="0">SUM(I11:K11)</f>
        <v>250000</v>
      </c>
      <c r="I11" s="81">
        <f>I12+I13+I14+I15+I17</f>
        <v>120000</v>
      </c>
      <c r="J11" s="81">
        <f>J12+J13+J14+J15+J17</f>
        <v>130000</v>
      </c>
      <c r="K11" s="81">
        <f>K12+K13+K14+K15+K17</f>
        <v>0</v>
      </c>
      <c r="L11" s="154" t="s">
        <v>120</v>
      </c>
      <c r="M11" s="137" t="s">
        <v>121</v>
      </c>
      <c r="N11" s="137"/>
      <c r="O11" s="137"/>
    </row>
    <row r="12" spans="1:15" x14ac:dyDescent="0.25">
      <c r="A12" s="150"/>
      <c r="B12" s="150"/>
      <c r="C12" s="168"/>
      <c r="D12" s="168"/>
      <c r="E12" s="169"/>
      <c r="F12" s="153"/>
      <c r="G12" s="14" t="s">
        <v>4</v>
      </c>
      <c r="H12" s="81">
        <f t="shared" si="0"/>
        <v>0</v>
      </c>
      <c r="I12" s="73">
        <v>0</v>
      </c>
      <c r="J12" s="73">
        <v>0</v>
      </c>
      <c r="K12" s="73">
        <v>0</v>
      </c>
      <c r="L12" s="154"/>
      <c r="M12" s="137"/>
      <c r="N12" s="137"/>
      <c r="O12" s="137"/>
    </row>
    <row r="13" spans="1:15" x14ac:dyDescent="0.25">
      <c r="A13" s="150"/>
      <c r="B13" s="150"/>
      <c r="C13" s="168"/>
      <c r="D13" s="168"/>
      <c r="E13" s="169"/>
      <c r="F13" s="153"/>
      <c r="G13" s="14" t="s">
        <v>5</v>
      </c>
      <c r="H13" s="81">
        <f t="shared" si="0"/>
        <v>0</v>
      </c>
      <c r="I13" s="73">
        <v>0</v>
      </c>
      <c r="J13" s="73">
        <v>0</v>
      </c>
      <c r="K13" s="73">
        <v>0</v>
      </c>
      <c r="L13" s="154"/>
      <c r="M13" s="137"/>
      <c r="N13" s="137"/>
      <c r="O13" s="137"/>
    </row>
    <row r="14" spans="1:15" x14ac:dyDescent="0.25">
      <c r="A14" s="150"/>
      <c r="B14" s="150"/>
      <c r="C14" s="168"/>
      <c r="D14" s="168"/>
      <c r="E14" s="169"/>
      <c r="F14" s="153"/>
      <c r="G14" s="14" t="s">
        <v>6</v>
      </c>
      <c r="H14" s="81">
        <f t="shared" si="0"/>
        <v>0</v>
      </c>
      <c r="I14" s="73">
        <v>0</v>
      </c>
      <c r="J14" s="73">
        <v>0</v>
      </c>
      <c r="K14" s="73">
        <v>0</v>
      </c>
      <c r="L14" s="154"/>
      <c r="M14" s="137"/>
      <c r="N14" s="137"/>
      <c r="O14" s="137"/>
    </row>
    <row r="15" spans="1:15" ht="30" x14ac:dyDescent="0.25">
      <c r="A15" s="150"/>
      <c r="B15" s="150"/>
      <c r="C15" s="168"/>
      <c r="D15" s="168"/>
      <c r="E15" s="169"/>
      <c r="F15" s="153"/>
      <c r="G15" s="14" t="s">
        <v>103</v>
      </c>
      <c r="H15" s="81">
        <f t="shared" si="0"/>
        <v>0</v>
      </c>
      <c r="I15" s="73">
        <v>0</v>
      </c>
      <c r="J15" s="73">
        <v>0</v>
      </c>
      <c r="K15" s="73">
        <v>0</v>
      </c>
      <c r="L15" s="154"/>
      <c r="M15" s="137"/>
      <c r="N15" s="137"/>
      <c r="O15" s="137"/>
    </row>
    <row r="16" spans="1:15" x14ac:dyDescent="0.25">
      <c r="A16" s="150"/>
      <c r="B16" s="150"/>
      <c r="C16" s="168"/>
      <c r="D16" s="168"/>
      <c r="E16" s="169"/>
      <c r="F16" s="153"/>
      <c r="G16" s="14" t="s">
        <v>106</v>
      </c>
      <c r="H16" s="81">
        <f t="shared" si="0"/>
        <v>0</v>
      </c>
      <c r="I16" s="73">
        <v>0</v>
      </c>
      <c r="J16" s="73">
        <v>0</v>
      </c>
      <c r="K16" s="73">
        <v>0</v>
      </c>
      <c r="L16" s="154"/>
      <c r="M16" s="137"/>
      <c r="N16" s="137"/>
      <c r="O16" s="137"/>
    </row>
    <row r="17" spans="1:15" ht="13.5" customHeight="1" x14ac:dyDescent="0.25">
      <c r="A17" s="150"/>
      <c r="B17" s="150"/>
      <c r="C17" s="168"/>
      <c r="D17" s="168"/>
      <c r="E17" s="169"/>
      <c r="F17" s="153"/>
      <c r="G17" s="14" t="s">
        <v>7</v>
      </c>
      <c r="H17" s="81">
        <f t="shared" si="0"/>
        <v>250000</v>
      </c>
      <c r="I17" s="82">
        <v>120000</v>
      </c>
      <c r="J17" s="82">
        <v>130000</v>
      </c>
      <c r="K17" s="82">
        <v>0</v>
      </c>
      <c r="L17" s="154"/>
      <c r="M17" s="137"/>
      <c r="N17" s="137"/>
      <c r="O17" s="137"/>
    </row>
    <row r="18" spans="1:15" ht="16.5" customHeight="1" x14ac:dyDescent="0.25">
      <c r="A18" s="138">
        <v>2</v>
      </c>
      <c r="B18" s="138" t="s">
        <v>181</v>
      </c>
      <c r="C18" s="141" t="s">
        <v>187</v>
      </c>
      <c r="D18" s="141" t="s">
        <v>183</v>
      </c>
      <c r="E18" s="144"/>
      <c r="F18" s="131">
        <v>0</v>
      </c>
      <c r="G18" s="80" t="s">
        <v>102</v>
      </c>
      <c r="H18" s="81">
        <f>H19+H20+H21+H22+H24</f>
        <v>0</v>
      </c>
      <c r="I18" s="81">
        <f t="shared" ref="I18:K18" si="1">I19+I20+I21+I22+I24</f>
        <v>0</v>
      </c>
      <c r="J18" s="81">
        <f t="shared" si="1"/>
        <v>0</v>
      </c>
      <c r="K18" s="81">
        <f t="shared" si="1"/>
        <v>0</v>
      </c>
      <c r="L18" s="134" t="s">
        <v>120</v>
      </c>
      <c r="M18" s="137" t="s">
        <v>121</v>
      </c>
      <c r="N18" s="137"/>
      <c r="O18" s="137"/>
    </row>
    <row r="19" spans="1:15" ht="13.5" customHeight="1" x14ac:dyDescent="0.25">
      <c r="A19" s="139"/>
      <c r="B19" s="139"/>
      <c r="C19" s="142"/>
      <c r="D19" s="142"/>
      <c r="E19" s="145"/>
      <c r="F19" s="132"/>
      <c r="G19" s="14" t="s">
        <v>4</v>
      </c>
      <c r="H19" s="81">
        <f>I19+J19+K19</f>
        <v>0</v>
      </c>
      <c r="I19" s="82">
        <v>0</v>
      </c>
      <c r="J19" s="82">
        <v>0</v>
      </c>
      <c r="K19" s="82">
        <v>0</v>
      </c>
      <c r="L19" s="135"/>
      <c r="M19" s="137"/>
      <c r="N19" s="137"/>
      <c r="O19" s="137"/>
    </row>
    <row r="20" spans="1:15" ht="13.5" customHeight="1" x14ac:dyDescent="0.25">
      <c r="A20" s="139"/>
      <c r="B20" s="139"/>
      <c r="C20" s="142"/>
      <c r="D20" s="142"/>
      <c r="E20" s="145"/>
      <c r="F20" s="132"/>
      <c r="G20" s="14" t="s">
        <v>5</v>
      </c>
      <c r="H20" s="81">
        <f t="shared" ref="H20:H24" si="2">I20+J20+K20</f>
        <v>0</v>
      </c>
      <c r="I20" s="82">
        <v>0</v>
      </c>
      <c r="J20" s="82">
        <v>0</v>
      </c>
      <c r="K20" s="82">
        <v>0</v>
      </c>
      <c r="L20" s="135"/>
      <c r="M20" s="137"/>
      <c r="N20" s="137"/>
      <c r="O20" s="137"/>
    </row>
    <row r="21" spans="1:15" ht="13.5" customHeight="1" x14ac:dyDescent="0.25">
      <c r="A21" s="139"/>
      <c r="B21" s="139"/>
      <c r="C21" s="142"/>
      <c r="D21" s="142"/>
      <c r="E21" s="145"/>
      <c r="F21" s="132"/>
      <c r="G21" s="14" t="s">
        <v>6</v>
      </c>
      <c r="H21" s="81">
        <f t="shared" si="2"/>
        <v>0</v>
      </c>
      <c r="I21" s="82">
        <v>0</v>
      </c>
      <c r="J21" s="82">
        <v>0</v>
      </c>
      <c r="K21" s="82">
        <v>0</v>
      </c>
      <c r="L21" s="135"/>
      <c r="M21" s="137"/>
      <c r="N21" s="137"/>
      <c r="O21" s="137"/>
    </row>
    <row r="22" spans="1:15" ht="13.5" customHeight="1" x14ac:dyDescent="0.25">
      <c r="A22" s="139"/>
      <c r="B22" s="139"/>
      <c r="C22" s="142"/>
      <c r="D22" s="142"/>
      <c r="E22" s="145"/>
      <c r="F22" s="132"/>
      <c r="G22" s="14" t="s">
        <v>103</v>
      </c>
      <c r="H22" s="81">
        <f t="shared" si="2"/>
        <v>0</v>
      </c>
      <c r="I22" s="82">
        <v>0</v>
      </c>
      <c r="J22" s="82">
        <v>0</v>
      </c>
      <c r="K22" s="82">
        <v>0</v>
      </c>
      <c r="L22" s="135"/>
      <c r="M22" s="137"/>
      <c r="N22" s="137"/>
      <c r="O22" s="137"/>
    </row>
    <row r="23" spans="1:15" ht="13.5" customHeight="1" x14ac:dyDescent="0.25">
      <c r="A23" s="139"/>
      <c r="B23" s="139"/>
      <c r="C23" s="142"/>
      <c r="D23" s="142"/>
      <c r="E23" s="145"/>
      <c r="F23" s="132"/>
      <c r="G23" s="14" t="s">
        <v>106</v>
      </c>
      <c r="H23" s="81">
        <f t="shared" si="2"/>
        <v>0</v>
      </c>
      <c r="I23" s="82">
        <v>0</v>
      </c>
      <c r="J23" s="82">
        <v>0</v>
      </c>
      <c r="K23" s="82">
        <v>0</v>
      </c>
      <c r="L23" s="135"/>
      <c r="M23" s="137"/>
      <c r="N23" s="137"/>
      <c r="O23" s="137"/>
    </row>
    <row r="24" spans="1:15" ht="13.5" customHeight="1" x14ac:dyDescent="0.25">
      <c r="A24" s="140"/>
      <c r="B24" s="140"/>
      <c r="C24" s="143"/>
      <c r="D24" s="143"/>
      <c r="E24" s="146"/>
      <c r="F24" s="133"/>
      <c r="G24" s="14" t="s">
        <v>7</v>
      </c>
      <c r="H24" s="81">
        <f t="shared" si="2"/>
        <v>0</v>
      </c>
      <c r="I24" s="82">
        <v>0</v>
      </c>
      <c r="J24" s="82">
        <v>0</v>
      </c>
      <c r="K24" s="82">
        <v>0</v>
      </c>
      <c r="L24" s="136"/>
      <c r="M24" s="137"/>
      <c r="N24" s="137"/>
      <c r="O24" s="137"/>
    </row>
    <row r="25" spans="1:15" ht="15" customHeight="1" x14ac:dyDescent="0.25">
      <c r="A25" s="138">
        <v>3</v>
      </c>
      <c r="B25" s="138" t="s">
        <v>150</v>
      </c>
      <c r="C25" s="141" t="s">
        <v>119</v>
      </c>
      <c r="D25" s="141" t="s">
        <v>149</v>
      </c>
      <c r="E25" s="144">
        <v>250000</v>
      </c>
      <c r="F25" s="131">
        <v>250000</v>
      </c>
      <c r="G25" s="80" t="s">
        <v>102</v>
      </c>
      <c r="H25" s="81">
        <f t="shared" si="0"/>
        <v>5000</v>
      </c>
      <c r="I25" s="81">
        <f t="shared" ref="I25:K25" si="3">I26+I27+I28+I29+I31</f>
        <v>0</v>
      </c>
      <c r="J25" s="81">
        <f t="shared" si="3"/>
        <v>0</v>
      </c>
      <c r="K25" s="81">
        <f t="shared" si="3"/>
        <v>5000</v>
      </c>
      <c r="L25" s="156" t="s">
        <v>120</v>
      </c>
      <c r="M25" s="159" t="s">
        <v>121</v>
      </c>
      <c r="N25" s="160"/>
      <c r="O25" s="161"/>
    </row>
    <row r="26" spans="1:15" x14ac:dyDescent="0.25">
      <c r="A26" s="139"/>
      <c r="B26" s="139"/>
      <c r="C26" s="142"/>
      <c r="D26" s="142"/>
      <c r="E26" s="145"/>
      <c r="F26" s="132"/>
      <c r="G26" s="14" t="s">
        <v>4</v>
      </c>
      <c r="H26" s="81">
        <f t="shared" si="0"/>
        <v>0</v>
      </c>
      <c r="I26" s="73">
        <v>0</v>
      </c>
      <c r="J26" s="73">
        <v>0</v>
      </c>
      <c r="K26" s="73">
        <v>0</v>
      </c>
      <c r="L26" s="157"/>
      <c r="M26" s="162"/>
      <c r="N26" s="163"/>
      <c r="O26" s="164"/>
    </row>
    <row r="27" spans="1:15" x14ac:dyDescent="0.25">
      <c r="A27" s="139"/>
      <c r="B27" s="139"/>
      <c r="C27" s="142"/>
      <c r="D27" s="142"/>
      <c r="E27" s="145"/>
      <c r="F27" s="132"/>
      <c r="G27" s="14" t="s">
        <v>5</v>
      </c>
      <c r="H27" s="81">
        <f t="shared" si="0"/>
        <v>0</v>
      </c>
      <c r="I27" s="73">
        <v>0</v>
      </c>
      <c r="J27" s="73">
        <v>0</v>
      </c>
      <c r="K27" s="73">
        <v>0</v>
      </c>
      <c r="L27" s="157"/>
      <c r="M27" s="162"/>
      <c r="N27" s="163"/>
      <c r="O27" s="164"/>
    </row>
    <row r="28" spans="1:15" x14ac:dyDescent="0.25">
      <c r="A28" s="139"/>
      <c r="B28" s="139"/>
      <c r="C28" s="142"/>
      <c r="D28" s="142"/>
      <c r="E28" s="145"/>
      <c r="F28" s="132"/>
      <c r="G28" s="14" t="s">
        <v>6</v>
      </c>
      <c r="H28" s="81">
        <f t="shared" si="0"/>
        <v>0</v>
      </c>
      <c r="I28" s="73">
        <v>0</v>
      </c>
      <c r="J28" s="73">
        <v>0</v>
      </c>
      <c r="K28" s="73">
        <v>0</v>
      </c>
      <c r="L28" s="157"/>
      <c r="M28" s="162"/>
      <c r="N28" s="163"/>
      <c r="O28" s="164"/>
    </row>
    <row r="29" spans="1:15" ht="35.25" customHeight="1" x14ac:dyDescent="0.25">
      <c r="A29" s="139"/>
      <c r="B29" s="139"/>
      <c r="C29" s="142"/>
      <c r="D29" s="142"/>
      <c r="E29" s="145"/>
      <c r="F29" s="132"/>
      <c r="G29" s="14" t="s">
        <v>103</v>
      </c>
      <c r="H29" s="81">
        <f t="shared" si="0"/>
        <v>0</v>
      </c>
      <c r="I29" s="73">
        <v>0</v>
      </c>
      <c r="J29" s="73">
        <v>0</v>
      </c>
      <c r="K29" s="73">
        <v>0</v>
      </c>
      <c r="L29" s="157"/>
      <c r="M29" s="162"/>
      <c r="N29" s="163"/>
      <c r="O29" s="164"/>
    </row>
    <row r="30" spans="1:15" x14ac:dyDescent="0.25">
      <c r="A30" s="139"/>
      <c r="B30" s="139"/>
      <c r="C30" s="142"/>
      <c r="D30" s="142"/>
      <c r="E30" s="145"/>
      <c r="F30" s="132"/>
      <c r="G30" s="14" t="s">
        <v>106</v>
      </c>
      <c r="H30" s="81">
        <f t="shared" si="0"/>
        <v>0</v>
      </c>
      <c r="I30" s="73">
        <v>0</v>
      </c>
      <c r="J30" s="73">
        <v>0</v>
      </c>
      <c r="K30" s="73">
        <v>0</v>
      </c>
      <c r="L30" s="157"/>
      <c r="M30" s="162"/>
      <c r="N30" s="163"/>
      <c r="O30" s="164"/>
    </row>
    <row r="31" spans="1:15" x14ac:dyDescent="0.25">
      <c r="A31" s="140"/>
      <c r="B31" s="140"/>
      <c r="C31" s="143"/>
      <c r="D31" s="143"/>
      <c r="E31" s="146"/>
      <c r="F31" s="133"/>
      <c r="G31" s="14" t="s">
        <v>7</v>
      </c>
      <c r="H31" s="83">
        <f t="shared" si="0"/>
        <v>5000</v>
      </c>
      <c r="I31" s="84"/>
      <c r="J31" s="84"/>
      <c r="K31" s="84">
        <v>5000</v>
      </c>
      <c r="L31" s="158"/>
      <c r="M31" s="165"/>
      <c r="N31" s="166"/>
      <c r="O31" s="167"/>
    </row>
    <row r="32" spans="1:15" x14ac:dyDescent="0.25">
      <c r="A32" s="151" t="s">
        <v>97</v>
      </c>
      <c r="B32" s="151"/>
      <c r="C32" s="151"/>
      <c r="D32" s="151"/>
      <c r="E32" s="151"/>
      <c r="F32" s="151"/>
      <c r="G32" s="80" t="s">
        <v>102</v>
      </c>
      <c r="H32" s="81">
        <f>SUM(I32:K32)</f>
        <v>255000</v>
      </c>
      <c r="I32" s="81">
        <f>I33+I34+I35+I36+I37+I38</f>
        <v>120000</v>
      </c>
      <c r="J32" s="81">
        <f t="shared" ref="J32:K32" si="4">J33+J34+J35+J36+J37+J38</f>
        <v>130000</v>
      </c>
      <c r="K32" s="85">
        <f t="shared" si="4"/>
        <v>5000</v>
      </c>
      <c r="L32" s="154"/>
      <c r="M32" s="137"/>
      <c r="N32" s="137"/>
      <c r="O32" s="137"/>
    </row>
    <row r="33" spans="1:15" x14ac:dyDescent="0.25">
      <c r="A33" s="151"/>
      <c r="B33" s="151"/>
      <c r="C33" s="151"/>
      <c r="D33" s="151"/>
      <c r="E33" s="151"/>
      <c r="F33" s="151"/>
      <c r="G33" s="80" t="s">
        <v>4</v>
      </c>
      <c r="H33" s="81">
        <f t="shared" si="0"/>
        <v>0</v>
      </c>
      <c r="I33" s="81">
        <f>+I12+I19+I26</f>
        <v>0</v>
      </c>
      <c r="J33" s="81">
        <f t="shared" ref="J33:K33" si="5">+J12+J19+J26</f>
        <v>0</v>
      </c>
      <c r="K33" s="81">
        <f t="shared" si="5"/>
        <v>0</v>
      </c>
      <c r="L33" s="154"/>
      <c r="M33" s="137"/>
      <c r="N33" s="137"/>
      <c r="O33" s="137"/>
    </row>
    <row r="34" spans="1:15" ht="28.5" customHeight="1" x14ac:dyDescent="0.25">
      <c r="A34" s="151"/>
      <c r="B34" s="151"/>
      <c r="C34" s="151"/>
      <c r="D34" s="151"/>
      <c r="E34" s="151"/>
      <c r="F34" s="151"/>
      <c r="G34" s="80" t="s">
        <v>5</v>
      </c>
      <c r="H34" s="81">
        <f t="shared" si="0"/>
        <v>0</v>
      </c>
      <c r="I34" s="81">
        <f>+I13+I20+I27</f>
        <v>0</v>
      </c>
      <c r="J34" s="81">
        <f t="shared" ref="J34:K34" si="6">+J13+J20+J27</f>
        <v>0</v>
      </c>
      <c r="K34" s="81">
        <f t="shared" si="6"/>
        <v>0</v>
      </c>
      <c r="L34" s="154"/>
      <c r="M34" s="137"/>
      <c r="N34" s="137"/>
      <c r="O34" s="137"/>
    </row>
    <row r="35" spans="1:15" x14ac:dyDescent="0.25">
      <c r="A35" s="151"/>
      <c r="B35" s="151"/>
      <c r="C35" s="151"/>
      <c r="D35" s="151"/>
      <c r="E35" s="151"/>
      <c r="F35" s="151"/>
      <c r="G35" s="80" t="s">
        <v>6</v>
      </c>
      <c r="H35" s="81">
        <f t="shared" si="0"/>
        <v>0</v>
      </c>
      <c r="I35" s="81">
        <f>+I14+I21+I28</f>
        <v>0</v>
      </c>
      <c r="J35" s="81">
        <f t="shared" ref="J35:K35" si="7">+J14+J21+J28</f>
        <v>0</v>
      </c>
      <c r="K35" s="81">
        <f t="shared" si="7"/>
        <v>0</v>
      </c>
      <c r="L35" s="154"/>
      <c r="M35" s="137"/>
      <c r="N35" s="137"/>
      <c r="O35" s="137"/>
    </row>
    <row r="36" spans="1:15" ht="34.5" customHeight="1" x14ac:dyDescent="0.25">
      <c r="A36" s="151"/>
      <c r="B36" s="151"/>
      <c r="C36" s="151"/>
      <c r="D36" s="151"/>
      <c r="E36" s="151"/>
      <c r="F36" s="151"/>
      <c r="G36" s="80" t="s">
        <v>103</v>
      </c>
      <c r="H36" s="81">
        <f t="shared" si="0"/>
        <v>0</v>
      </c>
      <c r="I36" s="81">
        <f t="shared" ref="I36:K37" si="8">+I15+I29</f>
        <v>0</v>
      </c>
      <c r="J36" s="81">
        <f t="shared" si="8"/>
        <v>0</v>
      </c>
      <c r="K36" s="81">
        <f t="shared" si="8"/>
        <v>0</v>
      </c>
      <c r="L36" s="154"/>
      <c r="M36" s="137"/>
      <c r="N36" s="137"/>
      <c r="O36" s="137"/>
    </row>
    <row r="37" spans="1:15" x14ac:dyDescent="0.25">
      <c r="A37" s="151"/>
      <c r="B37" s="151"/>
      <c r="C37" s="151"/>
      <c r="D37" s="151"/>
      <c r="E37" s="151"/>
      <c r="F37" s="151"/>
      <c r="G37" s="80" t="s">
        <v>106</v>
      </c>
      <c r="H37" s="81">
        <f t="shared" si="0"/>
        <v>0</v>
      </c>
      <c r="I37" s="81">
        <f t="shared" si="8"/>
        <v>0</v>
      </c>
      <c r="J37" s="81">
        <f t="shared" si="8"/>
        <v>0</v>
      </c>
      <c r="K37" s="81">
        <f t="shared" si="8"/>
        <v>0</v>
      </c>
      <c r="L37" s="154"/>
      <c r="M37" s="137"/>
      <c r="N37" s="137"/>
      <c r="O37" s="137"/>
    </row>
    <row r="38" spans="1:15" x14ac:dyDescent="0.25">
      <c r="A38" s="151"/>
      <c r="B38" s="151"/>
      <c r="C38" s="151"/>
      <c r="D38" s="151"/>
      <c r="E38" s="151"/>
      <c r="F38" s="151"/>
      <c r="G38" s="86" t="s">
        <v>7</v>
      </c>
      <c r="H38" s="81">
        <f>SUM(I38:K38)</f>
        <v>255000</v>
      </c>
      <c r="I38" s="81">
        <f>I17+I31</f>
        <v>120000</v>
      </c>
      <c r="J38" s="81">
        <f t="shared" ref="J38:K38" si="9">J17+J31</f>
        <v>130000</v>
      </c>
      <c r="K38" s="81">
        <f t="shared" si="9"/>
        <v>5000</v>
      </c>
      <c r="L38" s="154"/>
      <c r="M38" s="137"/>
      <c r="N38" s="137"/>
      <c r="O38" s="137"/>
    </row>
    <row r="39" spans="1:15" x14ac:dyDescent="0.25">
      <c r="A39" s="155"/>
      <c r="B39" s="155"/>
      <c r="C39" s="155"/>
      <c r="D39" s="155"/>
      <c r="E39" s="155"/>
      <c r="F39" s="155"/>
      <c r="G39" s="155"/>
      <c r="H39" s="155"/>
      <c r="I39" s="155"/>
      <c r="J39" s="155"/>
      <c r="K39" s="155"/>
      <c r="L39" s="155"/>
      <c r="M39" s="155"/>
      <c r="N39" s="155"/>
      <c r="O39" s="155"/>
    </row>
    <row r="42" spans="1:15" ht="25.5" x14ac:dyDescent="0.35">
      <c r="D42" s="87"/>
      <c r="E42" s="87"/>
    </row>
    <row r="43" spans="1:15" ht="25.5" x14ac:dyDescent="0.35">
      <c r="D43" s="87"/>
      <c r="E43" s="87"/>
    </row>
  </sheetData>
  <mergeCells count="43">
    <mergeCell ref="A11:A17"/>
    <mergeCell ref="B11:B17"/>
    <mergeCell ref="C11:C17"/>
    <mergeCell ref="D11:D17"/>
    <mergeCell ref="E11:E17"/>
    <mergeCell ref="A39:O39"/>
    <mergeCell ref="A32:F38"/>
    <mergeCell ref="C25:C31"/>
    <mergeCell ref="D25:D31"/>
    <mergeCell ref="E25:E31"/>
    <mergeCell ref="L32:L38"/>
    <mergeCell ref="M32:O38"/>
    <mergeCell ref="A25:A31"/>
    <mergeCell ref="B25:B31"/>
    <mergeCell ref="L25:L31"/>
    <mergeCell ref="M25:O31"/>
    <mergeCell ref="F25:F31"/>
    <mergeCell ref="M10:O10"/>
    <mergeCell ref="F6:F9"/>
    <mergeCell ref="L6:L9"/>
    <mergeCell ref="F11:F17"/>
    <mergeCell ref="H6:K7"/>
    <mergeCell ref="I8:K8"/>
    <mergeCell ref="M11:O17"/>
    <mergeCell ref="L11:L17"/>
    <mergeCell ref="M1:O1"/>
    <mergeCell ref="A3:O3"/>
    <mergeCell ref="C6:C9"/>
    <mergeCell ref="D6:D9"/>
    <mergeCell ref="E6:E9"/>
    <mergeCell ref="G6:G9"/>
    <mergeCell ref="A6:A9"/>
    <mergeCell ref="B6:B9"/>
    <mergeCell ref="M6:O9"/>
    <mergeCell ref="H8:H9"/>
    <mergeCell ref="F18:F24"/>
    <mergeCell ref="L18:L24"/>
    <mergeCell ref="M18:O24"/>
    <mergeCell ref="A18:A24"/>
    <mergeCell ref="B18:B24"/>
    <mergeCell ref="C18:C24"/>
    <mergeCell ref="D18:D24"/>
    <mergeCell ref="E18:E24"/>
  </mergeCells>
  <pageMargins left="0.19685039370078741" right="0.19685039370078741" top="0.19685039370078741" bottom="0.19685039370078741" header="0" footer="0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E8" sqref="E8"/>
    </sheetView>
  </sheetViews>
  <sheetFormatPr defaultColWidth="9.140625" defaultRowHeight="15" x14ac:dyDescent="0.25"/>
  <cols>
    <col min="1" max="1" width="6.7109375" style="88" customWidth="1"/>
    <col min="2" max="2" width="28.7109375" style="88" customWidth="1"/>
    <col min="3" max="3" width="12.85546875" style="88" customWidth="1"/>
    <col min="4" max="4" width="13.28515625" style="88" customWidth="1"/>
    <col min="5" max="5" width="16" style="88" customWidth="1"/>
    <col min="6" max="6" width="15.85546875" style="88" customWidth="1"/>
    <col min="7" max="7" width="45.5703125" style="88" customWidth="1"/>
    <col min="8" max="16384" width="9.140625" style="88"/>
  </cols>
  <sheetData>
    <row r="1" spans="1:7" x14ac:dyDescent="0.25">
      <c r="G1" s="89" t="s">
        <v>21</v>
      </c>
    </row>
    <row r="2" spans="1:7" x14ac:dyDescent="0.25">
      <c r="A2" s="90"/>
    </row>
    <row r="3" spans="1:7" x14ac:dyDescent="0.25">
      <c r="A3" s="148" t="s">
        <v>22</v>
      </c>
      <c r="B3" s="148"/>
      <c r="C3" s="148"/>
      <c r="D3" s="148"/>
      <c r="E3" s="148"/>
      <c r="F3" s="148"/>
      <c r="G3" s="148"/>
    </row>
    <row r="4" spans="1:7" x14ac:dyDescent="0.25">
      <c r="A4" s="90"/>
    </row>
    <row r="5" spans="1:7" ht="75" x14ac:dyDescent="0.25">
      <c r="A5" s="66" t="s">
        <v>0</v>
      </c>
      <c r="B5" s="66" t="s">
        <v>23</v>
      </c>
      <c r="C5" s="66" t="s">
        <v>28</v>
      </c>
      <c r="D5" s="66" t="s">
        <v>24</v>
      </c>
      <c r="E5" s="66" t="s">
        <v>25</v>
      </c>
      <c r="F5" s="66" t="s">
        <v>26</v>
      </c>
      <c r="G5" s="66" t="s">
        <v>27</v>
      </c>
    </row>
    <row r="6" spans="1:7" x14ac:dyDescent="0.25">
      <c r="A6" s="66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</row>
    <row r="7" spans="1:7" ht="54" customHeight="1" x14ac:dyDescent="0.25">
      <c r="A7" s="91" t="s">
        <v>122</v>
      </c>
      <c r="B7" s="27" t="s">
        <v>104</v>
      </c>
      <c r="C7" s="92">
        <v>115</v>
      </c>
      <c r="D7" s="92" t="s">
        <v>127</v>
      </c>
      <c r="E7" s="92" t="s">
        <v>135</v>
      </c>
      <c r="F7" s="92" t="s">
        <v>128</v>
      </c>
      <c r="G7" s="27" t="s">
        <v>126</v>
      </c>
    </row>
    <row r="8" spans="1:7" ht="77.25" customHeight="1" x14ac:dyDescent="0.25">
      <c r="A8" s="91" t="s">
        <v>123</v>
      </c>
      <c r="B8" s="27" t="s">
        <v>181</v>
      </c>
      <c r="C8" s="92">
        <v>100</v>
      </c>
      <c r="D8" s="92" t="s">
        <v>129</v>
      </c>
      <c r="E8" s="92" t="s">
        <v>183</v>
      </c>
      <c r="F8" s="92" t="s">
        <v>130</v>
      </c>
      <c r="G8" s="27" t="s">
        <v>126</v>
      </c>
    </row>
    <row r="9" spans="1:7" ht="53.25" customHeight="1" x14ac:dyDescent="0.25">
      <c r="A9" s="91" t="s">
        <v>124</v>
      </c>
      <c r="B9" s="27" t="s">
        <v>76</v>
      </c>
      <c r="C9" s="92">
        <v>80</v>
      </c>
      <c r="D9" s="92" t="s">
        <v>127</v>
      </c>
      <c r="E9" s="92" t="s">
        <v>95</v>
      </c>
      <c r="F9" s="92" t="s">
        <v>128</v>
      </c>
      <c r="G9" s="27" t="s">
        <v>126</v>
      </c>
    </row>
    <row r="10" spans="1:7" ht="60" customHeight="1" x14ac:dyDescent="0.25">
      <c r="A10" s="92">
        <v>4</v>
      </c>
      <c r="B10" s="27" t="s">
        <v>133</v>
      </c>
      <c r="C10" s="92">
        <v>80</v>
      </c>
      <c r="D10" s="92" t="s">
        <v>127</v>
      </c>
      <c r="E10" s="92" t="s">
        <v>132</v>
      </c>
      <c r="F10" s="92" t="s">
        <v>128</v>
      </c>
      <c r="G10" s="27" t="s">
        <v>126</v>
      </c>
    </row>
    <row r="11" spans="1:7" ht="60" x14ac:dyDescent="0.25">
      <c r="A11" s="92">
        <v>5</v>
      </c>
      <c r="B11" s="27" t="s">
        <v>148</v>
      </c>
      <c r="C11" s="92">
        <v>80</v>
      </c>
      <c r="D11" s="92" t="s">
        <v>127</v>
      </c>
      <c r="E11" s="92" t="s">
        <v>149</v>
      </c>
      <c r="F11" s="92" t="s">
        <v>128</v>
      </c>
      <c r="G11" s="27" t="s">
        <v>126</v>
      </c>
    </row>
    <row r="13" spans="1:7" x14ac:dyDescent="0.25">
      <c r="B13" s="170"/>
      <c r="C13" s="170"/>
      <c r="D13" s="170"/>
      <c r="E13" s="170"/>
      <c r="F13" s="170"/>
      <c r="G13" s="170"/>
    </row>
  </sheetData>
  <mergeCells count="2">
    <mergeCell ref="A3:G3"/>
    <mergeCell ref="B13:G1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3"/>
  <sheetViews>
    <sheetView workbookViewId="0">
      <selection activeCell="D13" sqref="D13"/>
    </sheetView>
  </sheetViews>
  <sheetFormatPr defaultColWidth="9.140625" defaultRowHeight="15" x14ac:dyDescent="0.25"/>
  <cols>
    <col min="1" max="1" width="9.140625" style="3"/>
    <col min="2" max="2" width="32.42578125" style="8" customWidth="1"/>
    <col min="3" max="3" width="27.140625" style="8" customWidth="1"/>
    <col min="4" max="4" width="75.5703125" style="8" customWidth="1"/>
    <col min="5" max="16384" width="9.140625" style="8"/>
  </cols>
  <sheetData>
    <row r="1" spans="1:4" x14ac:dyDescent="0.25">
      <c r="D1" s="7" t="s">
        <v>16</v>
      </c>
    </row>
    <row r="2" spans="1:4" x14ac:dyDescent="0.25">
      <c r="A2" s="171"/>
      <c r="B2" s="171"/>
      <c r="C2" s="171"/>
      <c r="D2" s="171"/>
    </row>
    <row r="3" spans="1:4" x14ac:dyDescent="0.25">
      <c r="A3" s="172" t="s">
        <v>20</v>
      </c>
      <c r="B3" s="172"/>
      <c r="C3" s="172"/>
      <c r="D3" s="172"/>
    </row>
    <row r="4" spans="1:4" ht="42.75" customHeight="1" x14ac:dyDescent="0.25">
      <c r="A4" s="172" t="s">
        <v>84</v>
      </c>
      <c r="B4" s="171"/>
      <c r="C4" s="171"/>
      <c r="D4" s="171"/>
    </row>
    <row r="5" spans="1:4" x14ac:dyDescent="0.25">
      <c r="A5" s="6"/>
    </row>
    <row r="6" spans="1:4" ht="45" x14ac:dyDescent="0.25">
      <c r="A6" s="12" t="s">
        <v>0</v>
      </c>
      <c r="B6" s="12" t="s">
        <v>17</v>
      </c>
      <c r="C6" s="12" t="s">
        <v>19</v>
      </c>
      <c r="D6" s="12" t="s">
        <v>18</v>
      </c>
    </row>
    <row r="7" spans="1:4" x14ac:dyDescent="0.25">
      <c r="A7" s="13">
        <v>1</v>
      </c>
      <c r="B7" s="13">
        <v>2</v>
      </c>
      <c r="C7" s="13">
        <v>3</v>
      </c>
      <c r="D7" s="13">
        <v>4</v>
      </c>
    </row>
    <row r="8" spans="1:4" x14ac:dyDescent="0.25">
      <c r="A8" s="16">
        <v>0</v>
      </c>
      <c r="B8" s="16">
        <v>0</v>
      </c>
      <c r="C8" s="16">
        <v>0</v>
      </c>
      <c r="D8" s="16">
        <v>0</v>
      </c>
    </row>
    <row r="9" spans="1:4" x14ac:dyDescent="0.25">
      <c r="A9" s="16">
        <v>0</v>
      </c>
      <c r="B9" s="16">
        <v>0</v>
      </c>
      <c r="C9" s="16">
        <v>0</v>
      </c>
      <c r="D9" s="16">
        <v>0</v>
      </c>
    </row>
    <row r="10" spans="1:4" x14ac:dyDescent="0.25">
      <c r="A10" s="16">
        <v>0</v>
      </c>
      <c r="B10" s="16">
        <v>0</v>
      </c>
      <c r="C10" s="16">
        <v>0</v>
      </c>
      <c r="D10" s="16">
        <v>0</v>
      </c>
    </row>
    <row r="11" spans="1:4" x14ac:dyDescent="0.25">
      <c r="A11" s="16">
        <v>0</v>
      </c>
      <c r="B11" s="16">
        <v>0</v>
      </c>
      <c r="C11" s="16">
        <v>0</v>
      </c>
      <c r="D11" s="16">
        <v>0</v>
      </c>
    </row>
    <row r="13" spans="1:4" x14ac:dyDescent="0.25">
      <c r="B13" s="11"/>
      <c r="C13" s="11"/>
      <c r="D13" s="11"/>
    </row>
  </sheetData>
  <mergeCells count="3"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F34" sqref="F34"/>
    </sheetView>
  </sheetViews>
  <sheetFormatPr defaultColWidth="9.140625" defaultRowHeight="15" x14ac:dyDescent="0.25"/>
  <cols>
    <col min="1" max="1" width="7.28515625" style="8" customWidth="1"/>
    <col min="2" max="2" width="18" style="8" customWidth="1"/>
    <col min="3" max="3" width="16.5703125" style="8" customWidth="1"/>
    <col min="4" max="4" width="12.85546875" style="8" customWidth="1"/>
    <col min="5" max="5" width="18.42578125" style="8" customWidth="1"/>
    <col min="6" max="9" width="9.140625" style="8"/>
    <col min="10" max="10" width="15.42578125" style="8" customWidth="1"/>
    <col min="11" max="16384" width="9.140625" style="8"/>
  </cols>
  <sheetData>
    <row r="1" spans="1:10" x14ac:dyDescent="0.25">
      <c r="J1" s="7" t="s">
        <v>55</v>
      </c>
    </row>
    <row r="2" spans="1:10" x14ac:dyDescent="0.25">
      <c r="A2" s="4"/>
    </row>
    <row r="3" spans="1:10" ht="36" customHeight="1" x14ac:dyDescent="0.25">
      <c r="A3" s="172" t="s">
        <v>152</v>
      </c>
      <c r="B3" s="172"/>
      <c r="C3" s="172"/>
      <c r="D3" s="172"/>
      <c r="E3" s="172"/>
      <c r="F3" s="172"/>
      <c r="G3" s="172"/>
      <c r="H3" s="172"/>
      <c r="I3" s="172"/>
      <c r="J3" s="172"/>
    </row>
    <row r="4" spans="1:10" x14ac:dyDescent="0.25">
      <c r="A4" s="4"/>
    </row>
    <row r="5" spans="1:10" x14ac:dyDescent="0.25">
      <c r="A5" s="1"/>
    </row>
    <row r="6" spans="1:10" ht="90" customHeight="1" x14ac:dyDescent="0.25">
      <c r="A6" s="174" t="s">
        <v>56</v>
      </c>
      <c r="B6" s="174" t="s">
        <v>57</v>
      </c>
      <c r="C6" s="174" t="s">
        <v>58</v>
      </c>
      <c r="D6" s="174" t="s">
        <v>59</v>
      </c>
      <c r="E6" s="174" t="s">
        <v>153</v>
      </c>
      <c r="F6" s="174" t="s">
        <v>60</v>
      </c>
      <c r="G6" s="174"/>
      <c r="H6" s="174"/>
      <c r="I6" s="174"/>
      <c r="J6" s="174"/>
    </row>
    <row r="7" spans="1:10" ht="21.75" customHeight="1" x14ac:dyDescent="0.25">
      <c r="A7" s="174"/>
      <c r="B7" s="174"/>
      <c r="C7" s="174"/>
      <c r="D7" s="174"/>
      <c r="E7" s="174"/>
      <c r="F7" s="15" t="s">
        <v>63</v>
      </c>
      <c r="G7" s="15" t="s">
        <v>64</v>
      </c>
      <c r="H7" s="15" t="s">
        <v>136</v>
      </c>
      <c r="I7" s="15" t="s">
        <v>137</v>
      </c>
      <c r="J7" s="31" t="s">
        <v>138</v>
      </c>
    </row>
    <row r="8" spans="1:10" x14ac:dyDescent="0.25">
      <c r="A8" s="15">
        <v>1</v>
      </c>
      <c r="B8" s="15" t="s">
        <v>13</v>
      </c>
      <c r="C8" s="15" t="s">
        <v>13</v>
      </c>
      <c r="D8" s="15"/>
      <c r="E8" s="173" t="s">
        <v>61</v>
      </c>
      <c r="F8" s="173"/>
      <c r="G8" s="173"/>
      <c r="H8" s="173"/>
      <c r="I8" s="15"/>
      <c r="J8" s="31"/>
    </row>
    <row r="9" spans="1:10" x14ac:dyDescent="0.25">
      <c r="A9" s="32">
        <v>0</v>
      </c>
      <c r="B9" s="32">
        <v>0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</row>
    <row r="10" spans="1:10" x14ac:dyDescent="0.25">
      <c r="A10" s="15" t="s">
        <v>13</v>
      </c>
      <c r="B10" s="33"/>
      <c r="C10" s="33"/>
      <c r="D10" s="15" t="s">
        <v>13</v>
      </c>
      <c r="E10" s="173" t="s">
        <v>62</v>
      </c>
      <c r="F10" s="173"/>
      <c r="G10" s="173"/>
      <c r="H10" s="173"/>
      <c r="I10" s="15"/>
      <c r="J10" s="15"/>
    </row>
    <row r="11" spans="1:10" x14ac:dyDescent="0.25">
      <c r="A11" s="32">
        <v>0</v>
      </c>
      <c r="B11" s="32">
        <v>0</v>
      </c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</row>
  </sheetData>
  <mergeCells count="9">
    <mergeCell ref="E8:H8"/>
    <mergeCell ref="E10:H10"/>
    <mergeCell ref="A3:J3"/>
    <mergeCell ref="A6:A7"/>
    <mergeCell ref="B6:B7"/>
    <mergeCell ref="C6:C7"/>
    <mergeCell ref="D6:D7"/>
    <mergeCell ref="E6:E7"/>
    <mergeCell ref="F6:J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tabSelected="1" topLeftCell="A13" workbookViewId="0">
      <selection activeCell="J19" sqref="J19"/>
    </sheetView>
  </sheetViews>
  <sheetFormatPr defaultRowHeight="15" x14ac:dyDescent="0.25"/>
  <cols>
    <col min="2" max="2" width="34.42578125" customWidth="1"/>
    <col min="3" max="3" width="18.140625" customWidth="1"/>
    <col min="4" max="4" width="10.140625" hidden="1" customWidth="1"/>
    <col min="5" max="5" width="11.85546875" hidden="1" customWidth="1"/>
    <col min="6" max="9" width="9.5703125" customWidth="1"/>
    <col min="10" max="10" width="19.42578125" customWidth="1"/>
    <col min="11" max="11" width="45.140625" customWidth="1"/>
  </cols>
  <sheetData>
    <row r="1" spans="1:14" x14ac:dyDescent="0.25">
      <c r="J1" s="7" t="s">
        <v>8</v>
      </c>
    </row>
    <row r="2" spans="1:14" x14ac:dyDescent="0.25">
      <c r="A2" s="2"/>
    </row>
    <row r="3" spans="1:14" x14ac:dyDescent="0.25">
      <c r="A3" s="172" t="s">
        <v>9</v>
      </c>
      <c r="B3" s="172"/>
      <c r="C3" s="172"/>
      <c r="D3" s="172"/>
      <c r="E3" s="172"/>
      <c r="F3" s="172"/>
      <c r="G3" s="172"/>
      <c r="H3" s="172"/>
      <c r="I3" s="172"/>
      <c r="J3" s="172"/>
    </row>
    <row r="4" spans="1:14" x14ac:dyDescent="0.25">
      <c r="A4" s="1"/>
    </row>
    <row r="5" spans="1:14" x14ac:dyDescent="0.25">
      <c r="A5" s="1"/>
    </row>
    <row r="6" spans="1:14" x14ac:dyDescent="0.25">
      <c r="A6" s="174" t="s">
        <v>10</v>
      </c>
      <c r="B6" s="174" t="s">
        <v>94</v>
      </c>
      <c r="C6" s="174" t="s">
        <v>11</v>
      </c>
      <c r="D6" s="15"/>
      <c r="E6" s="15"/>
      <c r="F6" s="15"/>
      <c r="G6" s="174"/>
      <c r="H6" s="174"/>
      <c r="I6" s="15"/>
      <c r="J6" s="174" t="s">
        <v>12</v>
      </c>
    </row>
    <row r="7" spans="1:14" ht="81.75" customHeight="1" x14ac:dyDescent="0.25">
      <c r="A7" s="174"/>
      <c r="B7" s="174"/>
      <c r="C7" s="174"/>
      <c r="D7" s="15" t="s">
        <v>68</v>
      </c>
      <c r="E7" s="15" t="s">
        <v>69</v>
      </c>
      <c r="F7" s="15" t="s">
        <v>14</v>
      </c>
      <c r="G7" s="15" t="s">
        <v>15</v>
      </c>
      <c r="H7" s="15" t="s">
        <v>143</v>
      </c>
      <c r="I7" s="15" t="s">
        <v>144</v>
      </c>
      <c r="J7" s="174"/>
    </row>
    <row r="8" spans="1:14" x14ac:dyDescent="0.25">
      <c r="A8" s="15">
        <v>1</v>
      </c>
      <c r="B8" s="15">
        <v>2</v>
      </c>
      <c r="C8" s="15">
        <v>3</v>
      </c>
      <c r="D8" s="15"/>
      <c r="E8" s="15"/>
      <c r="F8" s="15">
        <v>4</v>
      </c>
      <c r="G8" s="15">
        <v>5</v>
      </c>
      <c r="H8" s="15">
        <v>6</v>
      </c>
      <c r="I8" s="15">
        <v>7</v>
      </c>
      <c r="J8" s="15">
        <v>8</v>
      </c>
    </row>
    <row r="9" spans="1:14" ht="94.5" x14ac:dyDescent="0.25">
      <c r="A9" s="28">
        <v>1</v>
      </c>
      <c r="B9" s="28" t="s">
        <v>115</v>
      </c>
      <c r="C9" s="17">
        <v>78.599999999999994</v>
      </c>
      <c r="D9" s="17">
        <v>75.900000000000006</v>
      </c>
      <c r="E9" s="17">
        <v>76.5</v>
      </c>
      <c r="F9" s="17">
        <v>79.599999999999994</v>
      </c>
      <c r="G9" s="17">
        <v>80.599999999999994</v>
      </c>
      <c r="H9" s="17">
        <v>80.599999999999994</v>
      </c>
      <c r="I9" s="17">
        <v>80.599999999999994</v>
      </c>
      <c r="J9" s="28">
        <v>80.599999999999994</v>
      </c>
      <c r="K9" s="21"/>
      <c r="L9" s="21"/>
      <c r="M9" s="21"/>
    </row>
    <row r="10" spans="1:14" ht="110.25" x14ac:dyDescent="0.25">
      <c r="A10" s="28">
        <v>2</v>
      </c>
      <c r="B10" s="28" t="s">
        <v>116</v>
      </c>
      <c r="C10" s="17">
        <v>22</v>
      </c>
      <c r="D10" s="17">
        <v>16</v>
      </c>
      <c r="E10" s="17">
        <v>18</v>
      </c>
      <c r="F10" s="17">
        <v>24</v>
      </c>
      <c r="G10" s="17">
        <v>26</v>
      </c>
      <c r="H10" s="17">
        <v>26</v>
      </c>
      <c r="I10" s="17">
        <v>26</v>
      </c>
      <c r="J10" s="28">
        <v>26</v>
      </c>
      <c r="K10" s="21"/>
      <c r="L10" s="21"/>
      <c r="M10" s="21"/>
      <c r="N10" s="26"/>
    </row>
    <row r="11" spans="1:14" ht="110.25" x14ac:dyDescent="0.25">
      <c r="A11" s="28">
        <v>3</v>
      </c>
      <c r="B11" s="28" t="s">
        <v>117</v>
      </c>
      <c r="C11" s="18">
        <v>14</v>
      </c>
      <c r="D11" s="18">
        <v>11.2</v>
      </c>
      <c r="E11" s="18">
        <v>12</v>
      </c>
      <c r="F11" s="18">
        <v>15</v>
      </c>
      <c r="G11" s="18">
        <v>16</v>
      </c>
      <c r="H11" s="18">
        <v>16</v>
      </c>
      <c r="I11" s="18">
        <v>16</v>
      </c>
      <c r="J11" s="30">
        <v>16</v>
      </c>
      <c r="K11" s="23"/>
      <c r="L11" s="23"/>
      <c r="M11" s="23"/>
    </row>
    <row r="12" spans="1:14" ht="15" customHeight="1" x14ac:dyDescent="0.25">
      <c r="A12" s="175">
        <v>4</v>
      </c>
      <c r="B12" s="175" t="s">
        <v>108</v>
      </c>
      <c r="C12" s="175">
        <v>20</v>
      </c>
      <c r="D12" s="175">
        <v>15.3</v>
      </c>
      <c r="E12" s="175">
        <v>19.600000000000001</v>
      </c>
      <c r="F12" s="175">
        <v>20.2</v>
      </c>
      <c r="G12" s="176">
        <v>20.399999999999999</v>
      </c>
      <c r="H12" s="175">
        <v>20.6</v>
      </c>
      <c r="I12" s="175">
        <v>20.6</v>
      </c>
      <c r="J12" s="175">
        <v>20.6</v>
      </c>
      <c r="K12" s="21"/>
      <c r="L12" s="21"/>
      <c r="M12" s="21"/>
    </row>
    <row r="13" spans="1:14" ht="76.5" customHeight="1" x14ac:dyDescent="0.25">
      <c r="A13" s="175"/>
      <c r="B13" s="175"/>
      <c r="C13" s="175"/>
      <c r="D13" s="175"/>
      <c r="E13" s="175"/>
      <c r="F13" s="175"/>
      <c r="G13" s="176"/>
      <c r="H13" s="175"/>
      <c r="I13" s="175"/>
      <c r="J13" s="175"/>
      <c r="K13" s="21"/>
      <c r="L13" s="21"/>
      <c r="M13" s="21"/>
    </row>
    <row r="14" spans="1:14" ht="15" customHeight="1" x14ac:dyDescent="0.25">
      <c r="A14" s="177" t="s">
        <v>125</v>
      </c>
      <c r="B14" s="175" t="s">
        <v>109</v>
      </c>
      <c r="C14" s="176">
        <v>41</v>
      </c>
      <c r="D14" s="176">
        <v>35</v>
      </c>
      <c r="E14" s="176">
        <v>40</v>
      </c>
      <c r="F14" s="176">
        <v>41.5</v>
      </c>
      <c r="G14" s="176">
        <v>42</v>
      </c>
      <c r="H14" s="176">
        <v>42.5</v>
      </c>
      <c r="I14" s="176">
        <v>42.5</v>
      </c>
      <c r="J14" s="176">
        <v>42.5</v>
      </c>
      <c r="K14" s="22"/>
      <c r="L14" s="22"/>
      <c r="M14" s="22"/>
    </row>
    <row r="15" spans="1:14" ht="117.75" customHeight="1" x14ac:dyDescent="0.25">
      <c r="A15" s="177"/>
      <c r="B15" s="175"/>
      <c r="C15" s="176"/>
      <c r="D15" s="176"/>
      <c r="E15" s="176"/>
      <c r="F15" s="176"/>
      <c r="G15" s="176"/>
      <c r="H15" s="176"/>
      <c r="I15" s="176"/>
      <c r="J15" s="176"/>
      <c r="K15" s="22"/>
      <c r="L15" s="22"/>
      <c r="M15" s="22"/>
    </row>
    <row r="16" spans="1:14" ht="32.25" customHeight="1" x14ac:dyDescent="0.25">
      <c r="A16" s="29" t="s">
        <v>131</v>
      </c>
      <c r="B16" s="28" t="s">
        <v>110</v>
      </c>
      <c r="C16" s="46">
        <v>71</v>
      </c>
      <c r="D16" s="30">
        <v>60</v>
      </c>
      <c r="E16" s="30">
        <v>70</v>
      </c>
      <c r="F16" s="30">
        <v>71.5</v>
      </c>
      <c r="G16" s="30">
        <v>72</v>
      </c>
      <c r="H16" s="30">
        <v>72.5</v>
      </c>
      <c r="I16" s="30">
        <v>72.5</v>
      </c>
      <c r="J16" s="30">
        <v>72.5</v>
      </c>
      <c r="K16" s="22"/>
      <c r="L16" s="22"/>
      <c r="M16" s="22"/>
    </row>
    <row r="17" spans="1:13" ht="126" x14ac:dyDescent="0.25">
      <c r="A17" s="19">
        <v>6</v>
      </c>
      <c r="B17" s="19" t="s">
        <v>111</v>
      </c>
      <c r="C17" s="19">
        <v>15</v>
      </c>
      <c r="D17" s="19">
        <v>12</v>
      </c>
      <c r="E17" s="19">
        <v>15</v>
      </c>
      <c r="F17" s="19">
        <v>15</v>
      </c>
      <c r="G17" s="19">
        <v>15</v>
      </c>
      <c r="H17" s="19">
        <v>15</v>
      </c>
      <c r="I17" s="19">
        <v>15</v>
      </c>
      <c r="J17" s="19">
        <v>15</v>
      </c>
      <c r="K17" s="24"/>
      <c r="L17" s="24"/>
      <c r="M17" s="24"/>
    </row>
    <row r="18" spans="1:13" ht="94.5" x14ac:dyDescent="0.25">
      <c r="A18" s="19">
        <v>7</v>
      </c>
      <c r="B18" s="19" t="s">
        <v>118</v>
      </c>
      <c r="C18" s="20" t="s">
        <v>113</v>
      </c>
      <c r="D18" s="20" t="s">
        <v>112</v>
      </c>
      <c r="E18" s="20" t="s">
        <v>112</v>
      </c>
      <c r="F18" s="20" t="s">
        <v>113</v>
      </c>
      <c r="G18" s="20" t="s">
        <v>114</v>
      </c>
      <c r="H18" s="20" t="s">
        <v>114</v>
      </c>
      <c r="I18" s="20" t="s">
        <v>114</v>
      </c>
      <c r="J18" s="20" t="s">
        <v>114</v>
      </c>
      <c r="K18" s="25"/>
      <c r="L18" s="25"/>
      <c r="M18" s="25"/>
    </row>
    <row r="19" spans="1:13" ht="19.5" x14ac:dyDescent="0.25">
      <c r="A19" s="5"/>
      <c r="J19" s="178" t="s">
        <v>182</v>
      </c>
      <c r="K19" s="26"/>
      <c r="L19" s="26"/>
      <c r="M19" s="26"/>
    </row>
  </sheetData>
  <mergeCells count="26">
    <mergeCell ref="A3:J3"/>
    <mergeCell ref="J6:J7"/>
    <mergeCell ref="A6:A7"/>
    <mergeCell ref="B6:B7"/>
    <mergeCell ref="C6:C7"/>
    <mergeCell ref="G6:H6"/>
    <mergeCell ref="A12:A13"/>
    <mergeCell ref="B12:B13"/>
    <mergeCell ref="C12:C13"/>
    <mergeCell ref="D12:D13"/>
    <mergeCell ref="E12:E13"/>
    <mergeCell ref="A14:A15"/>
    <mergeCell ref="B14:B15"/>
    <mergeCell ref="C14:C15"/>
    <mergeCell ref="D14:D15"/>
    <mergeCell ref="E14:E15"/>
    <mergeCell ref="J12:J13"/>
    <mergeCell ref="J14:J15"/>
    <mergeCell ref="F14:F15"/>
    <mergeCell ref="G14:G15"/>
    <mergeCell ref="H14:H15"/>
    <mergeCell ref="I14:I15"/>
    <mergeCell ref="F12:F13"/>
    <mergeCell ref="G12:G13"/>
    <mergeCell ref="H12:H13"/>
    <mergeCell ref="I12:I13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Лист1</vt:lpstr>
      <vt:lpstr>'таблица 2'!_Hlk69889099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obmen</dc:creator>
  <cp:lastModifiedBy>komkultur@mail.ru</cp:lastModifiedBy>
  <cp:lastPrinted>2023-04-14T06:26:23Z</cp:lastPrinted>
  <dcterms:created xsi:type="dcterms:W3CDTF">2021-11-09T04:45:45Z</dcterms:created>
  <dcterms:modified xsi:type="dcterms:W3CDTF">2023-04-27T06:19:18Z</dcterms:modified>
</cp:coreProperties>
</file>