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matovaVA.ADMOIL\Desktop\внесение изменений в программу 2023-2025\"/>
    </mc:Choice>
  </mc:AlternateContent>
  <bookViews>
    <workbookView xWindow="0" yWindow="0" windowWidth="20400" windowHeight="7755"/>
  </bookViews>
  <sheets>
    <sheet name="2023-2030" sheetId="1" r:id="rId1"/>
  </sheets>
  <definedNames>
    <definedName name="_xlnm._FilterDatabase" localSheetId="0" hidden="1">'2023-2030'!$A$4:$J$266</definedName>
    <definedName name="_xlnm.Print_Titles" localSheetId="0">'2023-2030'!$4:$8</definedName>
    <definedName name="_xlnm.Print_Area" localSheetId="0">'2023-2030'!$A$1:$J$273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1" l="1"/>
  <c r="H32" i="1"/>
  <c r="G33" i="1"/>
  <c r="G32" i="1"/>
  <c r="F33" i="1"/>
  <c r="F32" i="1"/>
  <c r="E58" i="1"/>
  <c r="E57" i="1"/>
  <c r="E56" i="1"/>
  <c r="E55" i="1"/>
  <c r="E54" i="1"/>
  <c r="E53" i="1"/>
  <c r="J52" i="1"/>
  <c r="I52" i="1"/>
  <c r="H52" i="1"/>
  <c r="G52" i="1"/>
  <c r="F52" i="1"/>
  <c r="E52" i="1" l="1"/>
  <c r="G259" i="1"/>
  <c r="J252" i="1"/>
  <c r="I252" i="1"/>
  <c r="H252" i="1"/>
  <c r="G252" i="1"/>
  <c r="F207" i="1"/>
  <c r="J259" i="1"/>
  <c r="H259" i="1"/>
  <c r="I259" i="1"/>
  <c r="F259" i="1"/>
  <c r="F105" i="1"/>
  <c r="F186" i="1" l="1"/>
  <c r="F256" i="1" l="1"/>
  <c r="J27" i="1" l="1"/>
  <c r="G207" i="1" l="1"/>
  <c r="J205" i="1"/>
  <c r="J206" i="1"/>
  <c r="J207" i="1"/>
  <c r="I205" i="1"/>
  <c r="I206" i="1"/>
  <c r="I207" i="1"/>
  <c r="H205" i="1"/>
  <c r="H206" i="1"/>
  <c r="H207" i="1"/>
  <c r="G205" i="1"/>
  <c r="G206" i="1"/>
  <c r="F205" i="1"/>
  <c r="F206" i="1"/>
  <c r="G204" i="1"/>
  <c r="H204" i="1"/>
  <c r="I204" i="1"/>
  <c r="F204" i="1"/>
  <c r="G203" i="1"/>
  <c r="H203" i="1"/>
  <c r="I203" i="1"/>
  <c r="J203" i="1"/>
  <c r="F203" i="1"/>
  <c r="G202" i="1"/>
  <c r="H202" i="1"/>
  <c r="I202" i="1"/>
  <c r="J202" i="1"/>
  <c r="F202" i="1"/>
  <c r="J200" i="1"/>
  <c r="E200" i="1" s="1"/>
  <c r="E199" i="1"/>
  <c r="E198" i="1"/>
  <c r="J197" i="1"/>
  <c r="E197" i="1" s="1"/>
  <c r="E196" i="1"/>
  <c r="E195" i="1"/>
  <c r="J194" i="1"/>
  <c r="I194" i="1"/>
  <c r="H194" i="1"/>
  <c r="G194" i="1"/>
  <c r="F194" i="1"/>
  <c r="E194" i="1" s="1"/>
  <c r="G193" i="1"/>
  <c r="E193" i="1" s="1"/>
  <c r="E192" i="1"/>
  <c r="E191" i="1"/>
  <c r="E190" i="1"/>
  <c r="E189" i="1"/>
  <c r="E188" i="1"/>
  <c r="J187" i="1"/>
  <c r="I187" i="1"/>
  <c r="H187" i="1"/>
  <c r="G187" i="1"/>
  <c r="F187" i="1"/>
  <c r="E187" i="1" s="1"/>
  <c r="I273" i="1" l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58" i="1"/>
  <c r="I257" i="1"/>
  <c r="I256" i="1"/>
  <c r="I255" i="1"/>
  <c r="I254" i="1"/>
  <c r="I222" i="1"/>
  <c r="I221" i="1"/>
  <c r="I220" i="1"/>
  <c r="I219" i="1"/>
  <c r="I218" i="1"/>
  <c r="I217" i="1"/>
  <c r="J186" i="1"/>
  <c r="J183" i="1"/>
  <c r="I180" i="1"/>
  <c r="I173" i="1"/>
  <c r="I166" i="1"/>
  <c r="I165" i="1"/>
  <c r="I237" i="1" s="1"/>
  <c r="I164" i="1"/>
  <c r="I213" i="1" s="1"/>
  <c r="I163" i="1"/>
  <c r="I235" i="1" s="1"/>
  <c r="I162" i="1"/>
  <c r="I234" i="1" s="1"/>
  <c r="I161" i="1"/>
  <c r="I233" i="1" s="1"/>
  <c r="I160" i="1"/>
  <c r="J155" i="1"/>
  <c r="J204" i="1" s="1"/>
  <c r="I152" i="1"/>
  <c r="I145" i="1"/>
  <c r="I138" i="1"/>
  <c r="I131" i="1"/>
  <c r="I129" i="1"/>
  <c r="I128" i="1"/>
  <c r="I127" i="1"/>
  <c r="I126" i="1"/>
  <c r="I125" i="1"/>
  <c r="I124" i="1"/>
  <c r="I123" i="1" s="1"/>
  <c r="J122" i="1"/>
  <c r="J119" i="1"/>
  <c r="I116" i="1"/>
  <c r="J112" i="1"/>
  <c r="I109" i="1"/>
  <c r="J105" i="1"/>
  <c r="I102" i="1"/>
  <c r="I95" i="1"/>
  <c r="J83" i="1"/>
  <c r="I80" i="1"/>
  <c r="J76" i="1"/>
  <c r="J69" i="1" s="1"/>
  <c r="I73" i="1"/>
  <c r="I72" i="1"/>
  <c r="I93" i="1" s="1"/>
  <c r="I71" i="1"/>
  <c r="I92" i="1" s="1"/>
  <c r="I251" i="1" s="1"/>
  <c r="I70" i="1"/>
  <c r="I91" i="1" s="1"/>
  <c r="I250" i="1" s="1"/>
  <c r="H70" i="1"/>
  <c r="I69" i="1"/>
  <c r="I90" i="1" s="1"/>
  <c r="I249" i="1" s="1"/>
  <c r="I68" i="1"/>
  <c r="I89" i="1" s="1"/>
  <c r="I248" i="1" s="1"/>
  <c r="I67" i="1"/>
  <c r="I88" i="1" s="1"/>
  <c r="I247" i="1" s="1"/>
  <c r="J37" i="1"/>
  <c r="J34" i="1"/>
  <c r="J62" i="1"/>
  <c r="I59" i="1"/>
  <c r="I45" i="1"/>
  <c r="I38" i="1"/>
  <c r="I31" i="1"/>
  <c r="I24" i="1"/>
  <c r="J23" i="1"/>
  <c r="J20" i="1"/>
  <c r="I17" i="1"/>
  <c r="I10" i="1"/>
  <c r="I209" i="1" l="1"/>
  <c r="I211" i="1"/>
  <c r="I241" i="1" s="1"/>
  <c r="I232" i="1"/>
  <c r="I236" i="1"/>
  <c r="I231" i="1"/>
  <c r="I239" i="1"/>
  <c r="I224" i="1"/>
  <c r="I243" i="1"/>
  <c r="I228" i="1"/>
  <c r="I210" i="1"/>
  <c r="I212" i="1"/>
  <c r="I214" i="1"/>
  <c r="I216" i="1"/>
  <c r="I253" i="1"/>
  <c r="I260" i="1"/>
  <c r="I246" i="1"/>
  <c r="I159" i="1"/>
  <c r="I87" i="1"/>
  <c r="I66" i="1"/>
  <c r="J172" i="1"/>
  <c r="J169" i="1"/>
  <c r="I226" i="1" l="1"/>
  <c r="I244" i="1"/>
  <c r="I229" i="1"/>
  <c r="I240" i="1"/>
  <c r="I225" i="1"/>
  <c r="I208" i="1"/>
  <c r="I242" i="1"/>
  <c r="I238" i="1" s="1"/>
  <c r="I227" i="1"/>
  <c r="I201" i="1"/>
  <c r="F69" i="1"/>
  <c r="G69" i="1"/>
  <c r="H69" i="1"/>
  <c r="I223" i="1" l="1"/>
  <c r="E20" i="1"/>
  <c r="F169" i="1" l="1"/>
  <c r="G160" i="1" l="1"/>
  <c r="G161" i="1"/>
  <c r="H161" i="1"/>
  <c r="J161" i="1"/>
  <c r="G162" i="1"/>
  <c r="H162" i="1"/>
  <c r="J162" i="1"/>
  <c r="G163" i="1"/>
  <c r="H163" i="1"/>
  <c r="J163" i="1"/>
  <c r="G164" i="1"/>
  <c r="H164" i="1"/>
  <c r="J164" i="1"/>
  <c r="G165" i="1"/>
  <c r="H165" i="1"/>
  <c r="J165" i="1"/>
  <c r="J158" i="1" l="1"/>
  <c r="H68" i="1"/>
  <c r="H89" i="1" s="1"/>
  <c r="J68" i="1"/>
  <c r="H273" i="1"/>
  <c r="H272" i="1"/>
  <c r="H271" i="1"/>
  <c r="H270" i="1"/>
  <c r="H269" i="1"/>
  <c r="H268" i="1"/>
  <c r="H266" i="1"/>
  <c r="H265" i="1"/>
  <c r="H264" i="1"/>
  <c r="H263" i="1"/>
  <c r="H262" i="1"/>
  <c r="H261" i="1"/>
  <c r="H258" i="1"/>
  <c r="H257" i="1"/>
  <c r="H256" i="1"/>
  <c r="H255" i="1"/>
  <c r="H254" i="1"/>
  <c r="H222" i="1"/>
  <c r="H221" i="1"/>
  <c r="H220" i="1"/>
  <c r="H219" i="1"/>
  <c r="H218" i="1"/>
  <c r="H217" i="1"/>
  <c r="H145" i="1"/>
  <c r="H138" i="1"/>
  <c r="H180" i="1"/>
  <c r="H173" i="1"/>
  <c r="H166" i="1"/>
  <c r="H237" i="1"/>
  <c r="H236" i="1"/>
  <c r="H235" i="1"/>
  <c r="H234" i="1"/>
  <c r="H233" i="1"/>
  <c r="H160" i="1"/>
  <c r="H152" i="1"/>
  <c r="H131" i="1"/>
  <c r="H129" i="1"/>
  <c r="H128" i="1"/>
  <c r="H127" i="1"/>
  <c r="H126" i="1"/>
  <c r="H125" i="1"/>
  <c r="H124" i="1"/>
  <c r="H116" i="1"/>
  <c r="H109" i="1"/>
  <c r="H102" i="1"/>
  <c r="H95" i="1"/>
  <c r="H80" i="1"/>
  <c r="H73" i="1"/>
  <c r="H72" i="1"/>
  <c r="H71" i="1"/>
  <c r="H92" i="1" s="1"/>
  <c r="H251" i="1" s="1"/>
  <c r="H91" i="1"/>
  <c r="H90" i="1"/>
  <c r="H249" i="1" s="1"/>
  <c r="H67" i="1"/>
  <c r="H88" i="1" s="1"/>
  <c r="H247" i="1" s="1"/>
  <c r="H65" i="1"/>
  <c r="H59" i="1" s="1"/>
  <c r="H45" i="1"/>
  <c r="H38" i="1"/>
  <c r="H24" i="1"/>
  <c r="H17" i="1"/>
  <c r="H10" i="1"/>
  <c r="H260" i="1" l="1"/>
  <c r="H267" i="1"/>
  <c r="H93" i="1"/>
  <c r="H214" i="1" s="1"/>
  <c r="H232" i="1"/>
  <c r="H209" i="1"/>
  <c r="H216" i="1"/>
  <c r="H123" i="1"/>
  <c r="H31" i="1"/>
  <c r="H66" i="1"/>
  <c r="H253" i="1"/>
  <c r="H231" i="1"/>
  <c r="H210" i="1"/>
  <c r="H248" i="1"/>
  <c r="H212" i="1"/>
  <c r="H250" i="1"/>
  <c r="H159" i="1"/>
  <c r="H211" i="1"/>
  <c r="H213" i="1"/>
  <c r="F268" i="1"/>
  <c r="G268" i="1"/>
  <c r="J268" i="1"/>
  <c r="F269" i="1"/>
  <c r="E269" i="1" s="1"/>
  <c r="G269" i="1"/>
  <c r="J269" i="1"/>
  <c r="F270" i="1"/>
  <c r="G270" i="1"/>
  <c r="J270" i="1"/>
  <c r="F271" i="1"/>
  <c r="G271" i="1"/>
  <c r="J271" i="1"/>
  <c r="F272" i="1"/>
  <c r="G272" i="1"/>
  <c r="E272" i="1" s="1"/>
  <c r="J272" i="1"/>
  <c r="F273" i="1"/>
  <c r="G273" i="1"/>
  <c r="J273" i="1"/>
  <c r="F267" i="1"/>
  <c r="H87" i="1" l="1"/>
  <c r="E271" i="1"/>
  <c r="J267" i="1"/>
  <c r="H246" i="1"/>
  <c r="H241" i="1"/>
  <c r="H226" i="1"/>
  <c r="H243" i="1"/>
  <c r="H228" i="1"/>
  <c r="H208" i="1"/>
  <c r="H239" i="1"/>
  <c r="H224" i="1"/>
  <c r="H242" i="1"/>
  <c r="H227" i="1"/>
  <c r="H240" i="1"/>
  <c r="H225" i="1"/>
  <c r="H244" i="1"/>
  <c r="H229" i="1"/>
  <c r="H201" i="1"/>
  <c r="E273" i="1"/>
  <c r="E270" i="1"/>
  <c r="G267" i="1"/>
  <c r="E267" i="1" s="1"/>
  <c r="E268" i="1"/>
  <c r="H238" i="1" l="1"/>
  <c r="H223" i="1"/>
  <c r="F261" i="1"/>
  <c r="G261" i="1"/>
  <c r="J261" i="1"/>
  <c r="F262" i="1"/>
  <c r="G262" i="1"/>
  <c r="J262" i="1"/>
  <c r="F263" i="1"/>
  <c r="G263" i="1"/>
  <c r="J263" i="1"/>
  <c r="F264" i="1"/>
  <c r="G264" i="1"/>
  <c r="E264" i="1" s="1"/>
  <c r="J264" i="1"/>
  <c r="F265" i="1"/>
  <c r="G265" i="1"/>
  <c r="J265" i="1"/>
  <c r="F266" i="1"/>
  <c r="G266" i="1"/>
  <c r="J266" i="1"/>
  <c r="F260" i="1"/>
  <c r="E265" i="1" l="1"/>
  <c r="E266" i="1"/>
  <c r="J260" i="1"/>
  <c r="E262" i="1"/>
  <c r="E263" i="1"/>
  <c r="G260" i="1"/>
  <c r="E260" i="1" s="1"/>
  <c r="E261" i="1"/>
  <c r="E151" i="1"/>
  <c r="E150" i="1"/>
  <c r="E149" i="1"/>
  <c r="E148" i="1"/>
  <c r="E147" i="1"/>
  <c r="E146" i="1"/>
  <c r="E144" i="1"/>
  <c r="E143" i="1"/>
  <c r="E142" i="1"/>
  <c r="E141" i="1"/>
  <c r="E140" i="1"/>
  <c r="E139" i="1"/>
  <c r="J145" i="1"/>
  <c r="G145" i="1"/>
  <c r="F145" i="1"/>
  <c r="E145" i="1" s="1"/>
  <c r="J138" i="1"/>
  <c r="G138" i="1"/>
  <c r="F138" i="1"/>
  <c r="G180" i="1"/>
  <c r="F180" i="1"/>
  <c r="F160" i="1"/>
  <c r="J160" i="1"/>
  <c r="F161" i="1"/>
  <c r="F162" i="1"/>
  <c r="F163" i="1"/>
  <c r="F164" i="1"/>
  <c r="F165" i="1"/>
  <c r="J173" i="1"/>
  <c r="G173" i="1"/>
  <c r="F173" i="1"/>
  <c r="E179" i="1"/>
  <c r="E178" i="1"/>
  <c r="E177" i="1"/>
  <c r="E176" i="1"/>
  <c r="E175" i="1"/>
  <c r="E174" i="1"/>
  <c r="E173" i="1"/>
  <c r="J131" i="1"/>
  <c r="G131" i="1"/>
  <c r="F131" i="1"/>
  <c r="E137" i="1"/>
  <c r="E136" i="1"/>
  <c r="E135" i="1"/>
  <c r="E134" i="1"/>
  <c r="E133" i="1"/>
  <c r="E132" i="1"/>
  <c r="E131" i="1"/>
  <c r="F124" i="1"/>
  <c r="G124" i="1"/>
  <c r="J124" i="1"/>
  <c r="F125" i="1"/>
  <c r="G125" i="1"/>
  <c r="J125" i="1"/>
  <c r="F126" i="1"/>
  <c r="G126" i="1"/>
  <c r="F127" i="1"/>
  <c r="G127" i="1"/>
  <c r="J127" i="1"/>
  <c r="F128" i="1"/>
  <c r="G128" i="1"/>
  <c r="J128" i="1"/>
  <c r="F129" i="1"/>
  <c r="G129" i="1"/>
  <c r="G116" i="1"/>
  <c r="F116" i="1"/>
  <c r="G109" i="1"/>
  <c r="F109" i="1"/>
  <c r="G102" i="1"/>
  <c r="F102" i="1"/>
  <c r="J95" i="1"/>
  <c r="G95" i="1"/>
  <c r="F95" i="1"/>
  <c r="E95" i="1"/>
  <c r="E121" i="1"/>
  <c r="E120" i="1"/>
  <c r="E118" i="1"/>
  <c r="E117" i="1"/>
  <c r="E115" i="1"/>
  <c r="E114" i="1"/>
  <c r="E113" i="1"/>
  <c r="E111" i="1"/>
  <c r="E110" i="1"/>
  <c r="E108" i="1"/>
  <c r="E107" i="1"/>
  <c r="E106" i="1"/>
  <c r="E104" i="1"/>
  <c r="E103" i="1"/>
  <c r="E101" i="1"/>
  <c r="E100" i="1"/>
  <c r="E99" i="1"/>
  <c r="E98" i="1"/>
  <c r="E97" i="1"/>
  <c r="E96" i="1"/>
  <c r="F67" i="1"/>
  <c r="F88" i="1" s="1"/>
  <c r="F247" i="1" s="1"/>
  <c r="G67" i="1"/>
  <c r="G88" i="1" s="1"/>
  <c r="G247" i="1" s="1"/>
  <c r="J67" i="1"/>
  <c r="J88" i="1" s="1"/>
  <c r="J247" i="1" s="1"/>
  <c r="F68" i="1"/>
  <c r="G68" i="1"/>
  <c r="G89" i="1" s="1"/>
  <c r="G248" i="1" s="1"/>
  <c r="F90" i="1"/>
  <c r="G90" i="1"/>
  <c r="F70" i="1"/>
  <c r="G70" i="1"/>
  <c r="G91" i="1" s="1"/>
  <c r="G250" i="1" s="1"/>
  <c r="J70" i="1"/>
  <c r="J91" i="1" s="1"/>
  <c r="J250" i="1" s="1"/>
  <c r="F71" i="1"/>
  <c r="F92" i="1" s="1"/>
  <c r="F251" i="1" s="1"/>
  <c r="G71" i="1"/>
  <c r="G92" i="1" s="1"/>
  <c r="G251" i="1" s="1"/>
  <c r="J71" i="1"/>
  <c r="J92" i="1" s="1"/>
  <c r="J251" i="1" s="1"/>
  <c r="F72" i="1"/>
  <c r="G72" i="1"/>
  <c r="J72" i="1"/>
  <c r="J80" i="1"/>
  <c r="G80" i="1"/>
  <c r="F80" i="1"/>
  <c r="G73" i="1"/>
  <c r="F73" i="1"/>
  <c r="J45" i="1"/>
  <c r="G45" i="1"/>
  <c r="F45" i="1"/>
  <c r="J38" i="1"/>
  <c r="G38" i="1"/>
  <c r="F38" i="1"/>
  <c r="G24" i="1"/>
  <c r="F24" i="1"/>
  <c r="G17" i="1"/>
  <c r="F17" i="1"/>
  <c r="E86" i="1"/>
  <c r="E85" i="1"/>
  <c r="E84" i="1"/>
  <c r="E83" i="1"/>
  <c r="E82" i="1"/>
  <c r="E81" i="1"/>
  <c r="E79" i="1"/>
  <c r="E78" i="1"/>
  <c r="E77" i="1"/>
  <c r="E75" i="1"/>
  <c r="E74" i="1"/>
  <c r="E67" i="1"/>
  <c r="E64" i="1"/>
  <c r="E63" i="1"/>
  <c r="E61" i="1"/>
  <c r="E60" i="1"/>
  <c r="E51" i="1"/>
  <c r="E50" i="1"/>
  <c r="E49" i="1"/>
  <c r="E48" i="1"/>
  <c r="E47" i="1"/>
  <c r="E46" i="1"/>
  <c r="E44" i="1"/>
  <c r="E43" i="1"/>
  <c r="E42" i="1"/>
  <c r="E41" i="1"/>
  <c r="E40" i="1"/>
  <c r="E39" i="1"/>
  <c r="E36" i="1"/>
  <c r="E35" i="1"/>
  <c r="E32" i="1"/>
  <c r="E29" i="1"/>
  <c r="E28" i="1"/>
  <c r="E26" i="1"/>
  <c r="E25" i="1"/>
  <c r="E23" i="1"/>
  <c r="E22" i="1"/>
  <c r="E21" i="1"/>
  <c r="E19" i="1"/>
  <c r="E18" i="1"/>
  <c r="E12" i="1"/>
  <c r="E11" i="1"/>
  <c r="E13" i="1"/>
  <c r="E14" i="1"/>
  <c r="E15" i="1"/>
  <c r="E16" i="1"/>
  <c r="F10" i="1"/>
  <c r="G10" i="1"/>
  <c r="J10" i="1"/>
  <c r="F252" i="1" l="1"/>
  <c r="F214" i="1"/>
  <c r="E45" i="1"/>
  <c r="F249" i="1"/>
  <c r="G249" i="1"/>
  <c r="E138" i="1"/>
  <c r="E10" i="1"/>
  <c r="E38" i="1"/>
  <c r="E80" i="1"/>
  <c r="F123" i="1"/>
  <c r="E71" i="1"/>
  <c r="G66" i="1"/>
  <c r="F66" i="1"/>
  <c r="E72" i="1"/>
  <c r="E70" i="1"/>
  <c r="F89" i="1"/>
  <c r="F248" i="1" s="1"/>
  <c r="F91" i="1"/>
  <c r="F250" i="1" s="1"/>
  <c r="E68" i="1"/>
  <c r="J17" i="1"/>
  <c r="E17" i="1" s="1"/>
  <c r="G123" i="1"/>
  <c r="J152" i="1"/>
  <c r="G152" i="1"/>
  <c r="F152" i="1"/>
  <c r="J159" i="1"/>
  <c r="G159" i="1"/>
  <c r="F159" i="1"/>
  <c r="E167" i="1"/>
  <c r="E168" i="1"/>
  <c r="E169" i="1"/>
  <c r="E170" i="1"/>
  <c r="E171" i="1"/>
  <c r="E172" i="1"/>
  <c r="F166" i="1"/>
  <c r="G166" i="1"/>
  <c r="J166" i="1"/>
  <c r="E181" i="1"/>
  <c r="E184" i="1"/>
  <c r="E185" i="1"/>
  <c r="E166" i="1" l="1"/>
  <c r="E152" i="1"/>
  <c r="E159" i="1"/>
  <c r="F65" i="1" l="1"/>
  <c r="G65" i="1"/>
  <c r="G59" i="1" s="1"/>
  <c r="J65" i="1"/>
  <c r="E65" i="1" l="1"/>
  <c r="F59" i="1"/>
  <c r="J73" i="1"/>
  <c r="E73" i="1" s="1"/>
  <c r="E76" i="1"/>
  <c r="J59" i="1"/>
  <c r="E62" i="1"/>
  <c r="F234" i="1"/>
  <c r="G234" i="1"/>
  <c r="F217" i="1"/>
  <c r="G217" i="1"/>
  <c r="J217" i="1"/>
  <c r="F218" i="1"/>
  <c r="G218" i="1"/>
  <c r="J218" i="1"/>
  <c r="F219" i="1"/>
  <c r="G219" i="1"/>
  <c r="J219" i="1"/>
  <c r="F220" i="1"/>
  <c r="G220" i="1"/>
  <c r="J220" i="1"/>
  <c r="F221" i="1"/>
  <c r="G221" i="1"/>
  <c r="J221" i="1"/>
  <c r="F222" i="1"/>
  <c r="G222" i="1"/>
  <c r="J222" i="1"/>
  <c r="E59" i="1" l="1"/>
  <c r="E69" i="1"/>
  <c r="J66" i="1"/>
  <c r="E66" i="1" s="1"/>
  <c r="E92" i="1"/>
  <c r="E91" i="1"/>
  <c r="E88" i="1"/>
  <c r="E124" i="1"/>
  <c r="E128" i="1"/>
  <c r="E127" i="1"/>
  <c r="F254" i="1" l="1"/>
  <c r="G254" i="1"/>
  <c r="J254" i="1"/>
  <c r="F255" i="1"/>
  <c r="G255" i="1"/>
  <c r="J255" i="1"/>
  <c r="G256" i="1"/>
  <c r="J256" i="1"/>
  <c r="F257" i="1"/>
  <c r="G257" i="1"/>
  <c r="J257" i="1"/>
  <c r="F258" i="1"/>
  <c r="G258" i="1"/>
  <c r="J258" i="1"/>
  <c r="F253" i="1" l="1"/>
  <c r="G253" i="1"/>
  <c r="J253" i="1"/>
  <c r="E254" i="1"/>
  <c r="E257" i="1"/>
  <c r="E258" i="1"/>
  <c r="E217" i="1"/>
  <c r="E218" i="1"/>
  <c r="E219" i="1"/>
  <c r="E220" i="1"/>
  <c r="E221" i="1"/>
  <c r="E222" i="1"/>
  <c r="J216" i="1"/>
  <c r="E160" i="1" l="1"/>
  <c r="E164" i="1"/>
  <c r="E163" i="1"/>
  <c r="G237" i="1"/>
  <c r="J236" i="1"/>
  <c r="F236" i="1"/>
  <c r="G235" i="1"/>
  <c r="J234" i="1"/>
  <c r="G233" i="1"/>
  <c r="J232" i="1"/>
  <c r="F232" i="1"/>
  <c r="J237" i="1"/>
  <c r="F237" i="1"/>
  <c r="G236" i="1"/>
  <c r="J235" i="1"/>
  <c r="F235" i="1"/>
  <c r="J233" i="1"/>
  <c r="F233" i="1"/>
  <c r="G232" i="1"/>
  <c r="G201" i="1"/>
  <c r="F216" i="1"/>
  <c r="G216" i="1"/>
  <c r="F201" i="1" l="1"/>
  <c r="E216" i="1"/>
  <c r="F93" i="1" l="1"/>
  <c r="F31" i="1"/>
  <c r="G93" i="1"/>
  <c r="G31" i="1"/>
  <c r="E37" i="1"/>
  <c r="E34" i="1" l="1"/>
  <c r="E122" i="1" l="1"/>
  <c r="J129" i="1"/>
  <c r="J116" i="1"/>
  <c r="E116" i="1" s="1"/>
  <c r="E119" i="1"/>
  <c r="J126" i="1" l="1"/>
  <c r="J123" i="1" s="1"/>
  <c r="J102" i="1"/>
  <c r="E102" i="1" s="1"/>
  <c r="E105" i="1"/>
  <c r="E27" i="1"/>
  <c r="J24" i="1"/>
  <c r="E24" i="1" s="1"/>
  <c r="J90" i="1"/>
  <c r="E183" i="1"/>
  <c r="J109" i="1"/>
  <c r="E109" i="1" s="1"/>
  <c r="E112" i="1"/>
  <c r="J93" i="1"/>
  <c r="E30" i="1"/>
  <c r="E186" i="1"/>
  <c r="G231" i="1"/>
  <c r="J231" i="1"/>
  <c r="F231" i="1"/>
  <c r="J249" i="1" l="1"/>
  <c r="F87" i="1"/>
  <c r="F209" i="1"/>
  <c r="F211" i="1"/>
  <c r="F213" i="1"/>
  <c r="F212" i="1"/>
  <c r="F210" i="1"/>
  <c r="F229" i="1" l="1"/>
  <c r="F246" i="1"/>
  <c r="F240" i="1"/>
  <c r="F225" i="1"/>
  <c r="F242" i="1"/>
  <c r="F227" i="1"/>
  <c r="F243" i="1"/>
  <c r="F228" i="1"/>
  <c r="F244" i="1"/>
  <c r="F241" i="1"/>
  <c r="F226" i="1"/>
  <c r="F239" i="1"/>
  <c r="F224" i="1"/>
  <c r="F208" i="1" l="1"/>
  <c r="F238" i="1"/>
  <c r="F223" i="1"/>
  <c r="E165" i="1" l="1"/>
  <c r="E259" i="1" l="1"/>
  <c r="E256" i="1" l="1"/>
  <c r="E162" i="1" l="1"/>
  <c r="E234" i="1"/>
  <c r="E161" i="1" l="1"/>
  <c r="E253" i="1"/>
  <c r="E255" i="1"/>
  <c r="E233" i="1" l="1"/>
  <c r="E129" i="1" l="1"/>
  <c r="E126" i="1" l="1"/>
  <c r="E125" i="1"/>
  <c r="E123" i="1"/>
  <c r="J89" i="1" l="1"/>
  <c r="J248" i="1" s="1"/>
  <c r="J31" i="1"/>
  <c r="E31" i="1" s="1"/>
  <c r="E33" i="1"/>
  <c r="J180" i="1"/>
  <c r="E180" i="1" s="1"/>
  <c r="J201" i="1"/>
  <c r="E201" i="1" s="1"/>
  <c r="E182" i="1"/>
  <c r="E90" i="1"/>
  <c r="E89" i="1" l="1"/>
  <c r="E251" i="1" l="1"/>
  <c r="J211" i="1"/>
  <c r="G209" i="1"/>
  <c r="E248" i="1"/>
  <c r="E250" i="1"/>
  <c r="G211" i="1"/>
  <c r="J209" i="1"/>
  <c r="E247" i="1"/>
  <c r="J213" i="1"/>
  <c r="G212" i="1"/>
  <c r="J210" i="1"/>
  <c r="G213" i="1"/>
  <c r="J212" i="1"/>
  <c r="G210" i="1"/>
  <c r="G240" i="1" l="1"/>
  <c r="G225" i="1"/>
  <c r="J242" i="1"/>
  <c r="J227" i="1"/>
  <c r="G242" i="1"/>
  <c r="G227" i="1"/>
  <c r="G239" i="1"/>
  <c r="G224" i="1"/>
  <c r="J241" i="1"/>
  <c r="J226" i="1"/>
  <c r="G243" i="1"/>
  <c r="G228" i="1"/>
  <c r="J240" i="1"/>
  <c r="J225" i="1"/>
  <c r="J243" i="1"/>
  <c r="J228" i="1"/>
  <c r="J239" i="1"/>
  <c r="J224" i="1"/>
  <c r="G241" i="1"/>
  <c r="G226" i="1"/>
  <c r="E213" i="1"/>
  <c r="E249" i="1" l="1"/>
  <c r="E243" i="1"/>
  <c r="G87" i="1" l="1"/>
  <c r="J87" i="1"/>
  <c r="E87" i="1" l="1"/>
  <c r="J246" i="1"/>
  <c r="G246" i="1"/>
  <c r="E93" i="1" l="1"/>
  <c r="G214" i="1"/>
  <c r="J214" i="1"/>
  <c r="E246" i="1" l="1"/>
  <c r="J208" i="1"/>
  <c r="J244" i="1"/>
  <c r="J238" i="1" s="1"/>
  <c r="J229" i="1"/>
  <c r="J223" i="1" s="1"/>
  <c r="G244" i="1"/>
  <c r="G238" i="1" s="1"/>
  <c r="G229" i="1"/>
  <c r="G223" i="1" s="1"/>
  <c r="G208" i="1"/>
  <c r="E208" i="1" l="1"/>
  <c r="E252" i="1"/>
  <c r="E157" i="1" l="1"/>
  <c r="E155" i="1" l="1"/>
  <c r="E156" i="1"/>
  <c r="E154" i="1"/>
  <c r="E158" i="1"/>
  <c r="E153" i="1" l="1"/>
  <c r="E232" i="1" l="1"/>
  <c r="E237" i="1"/>
  <c r="E235" i="1"/>
  <c r="E236" i="1"/>
  <c r="E231" i="1"/>
  <c r="E228" i="1" l="1"/>
  <c r="E205" i="1"/>
  <c r="E202" i="1"/>
  <c r="E206" i="1"/>
  <c r="E207" i="1"/>
  <c r="E204" i="1"/>
  <c r="E203" i="1"/>
  <c r="E212" i="1"/>
  <c r="E226" i="1"/>
  <c r="E244" i="1"/>
  <c r="E210" i="1"/>
  <c r="E229" i="1" l="1"/>
  <c r="E209" i="1"/>
  <c r="E214" i="1"/>
  <c r="E240" i="1"/>
  <c r="E211" i="1"/>
  <c r="E225" i="1"/>
  <c r="E242" i="1"/>
  <c r="E227" i="1"/>
  <c r="E241" i="1" l="1"/>
  <c r="E224" i="1"/>
  <c r="E223" i="1"/>
  <c r="E239" i="1"/>
  <c r="E238" i="1"/>
</calcChain>
</file>

<file path=xl/sharedStrings.xml><?xml version="1.0" encoding="utf-8"?>
<sst xmlns="http://schemas.openxmlformats.org/spreadsheetml/2006/main" count="360" uniqueCount="92">
  <si>
    <t>Таблица 2</t>
  </si>
  <si>
    <t>Ответственный исполнитель /соисполнитель</t>
  </si>
  <si>
    <t>Источник финансирования</t>
  </si>
  <si>
    <t>всего</t>
  </si>
  <si>
    <t>Департамент образования и молодежной политики Нефтеюганского района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</si>
  <si>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</si>
  <si>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</si>
  <si>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</si>
  <si>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</si>
  <si>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</si>
  <si>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</si>
  <si>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</si>
  <si>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</si>
  <si>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</si>
  <si>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</si>
  <si>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</si>
  <si>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</si>
  <si>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</si>
  <si>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</si>
  <si>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</si>
  <si>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</si>
  <si>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</si>
  <si>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</si>
  <si>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</si>
  <si>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</si>
  <si>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</si>
  <si>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</si>
  <si>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</si>
  <si>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</si>
  <si>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</si>
  <si>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</si>
  <si>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</si>
  <si>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</si>
  <si>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</si>
  <si>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</si>
  <si>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</si>
  <si>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</si>
  <si>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</si>
  <si>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</si>
  <si>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</si>
  <si>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</si>
  <si>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</si>
  <si>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</si>
  <si>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</si>
  <si>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</si>
  <si>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</si>
  <si>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</si>
  <si>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</si>
  <si>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</si>
  <si>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</si>
  <si>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</si>
  <si>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</si>
  <si>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1.4.1.</t>
  </si>
  <si>
    <t>1.4.2.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</si>
  <si>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</si>
  <si>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</si>
  <si>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</si>
  <si>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</si>
  <si>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</si>
  <si>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</si>
  <si>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</si>
  <si>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1)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</si>
  <si>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1)                                   </t>
  </si>
  <si>
    <t xml:space="preserve">Основное мероприятие "Развитие системы оценки качества образования"  </t>
  </si>
  <si>
    <t>Основное мероприятие  "Организация отдыха и оздоровления детей"  (показатель № 2 таблицы 8)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</si>
  <si>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3 таблицы 8)</t>
  </si>
  <si>
    <t xml:space="preserve">Региональный проект "Социальная активность" (показатель № 7 таблицы 1, показтель № 1 таблицы 8)   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</si>
  <si>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(показатель № 7 таблицы 1, показтель № 1 таблицы 8)    </t>
  </si>
  <si>
    <t xml:space="preserve">Основное мероприятие "Создание условий для развития 
гражданско-патриотических, военно-патриотических качеств молодежи" (показатель № 7 таблицы 1, показтель № 1 таблицы 8)   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</si>
  <si>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(показатель № 7 таблицы 1, показтель № 1 таблицы 8)  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</si>
  <si>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</si>
  <si>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</si>
  <si>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</si>
  <si>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4 таюлицы 8)  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</si>
  <si>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7 таблицы 1, № 2 таблицы 8)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</si>
  <si>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</si>
  <si>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"Современная школа" (показатель № 4 таблицы 1, № 4 таблицы 8)  </t>
  </si>
  <si>
    <t xml:space="preserve">Региональный проект "Успех каждого ребенка" (показатель № 3 таблицы 1)    </t>
  </si>
  <si>
    <t xml:space="preserve">Департамент строительства и жилищно-коммунального комплекса </t>
  </si>
  <si>
    <t xml:space="preserve">Департамент образования и молодежной политики Нефтеюганского района </t>
  </si>
  <si>
    <t>Департамент строительства и жилищно-коммунального комплекса</t>
  </si>
  <si>
    <t>2026 год</t>
  </si>
  <si>
    <t>2027-2030 год</t>
  </si>
  <si>
    <t>Департамент образования и молодежной политики Нефтеюганского района, Департамент культуры и спорта Нефтеюганского района, в том числе:</t>
  </si>
  <si>
    <t xml:space="preserve"> Департамент образования и молодежной политики Нефтеюганского района</t>
  </si>
  <si>
    <t>Департамент культуры и спорта Нефтеюганского района</t>
  </si>
  <si>
    <t>Департамент строительства и жилищно-коммунального комплекса, Департамент имущественных отношений Нефтеюганского района, в том числе:</t>
  </si>
  <si>
    <t>Департамент имущественных отношений Нефтеюганского района</t>
  </si>
  <si>
    <t>Ответственный исполнитель  (Департамент образования и молодежной политики Нефтеюганского района)</t>
  </si>
  <si>
    <t>Соисполнитель 1 (Департамент строительства и жилищно-коммунального комплекса Нефтеюганского района)</t>
  </si>
  <si>
    <t>1.4.3.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</si>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</sst>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#,##0.000000"/>
    <numFmt numFmtId="167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0">
    <xf numFmtId="0" fontId="0" fillId="0" borderId="0" xfId="0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/>
    <xf numFmtId="3" fontId="8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/>
    <xf numFmtId="0" fontId="10" fillId="2" borderId="0" xfId="0" applyFont="1" applyFill="1"/>
    <xf numFmtId="0" fontId="10" fillId="2" borderId="0" xfId="0" applyFont="1" applyFill="1" applyBorder="1"/>
    <xf numFmtId="0" fontId="10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3" fontId="1" fillId="0" borderId="1" xfId="0" applyNumberFormat="1" applyFont="1" applyFill="1" applyBorder="1" applyAlignment="1">
      <alignment horizontal="center" vertical="center" wrapText="1"/>
    </xf>
    <xf numFmtId="165" fontId="10" fillId="2" borderId="0" xfId="0" applyNumberFormat="1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 wrapText="1"/>
    </xf>
    <xf numFmtId="43" fontId="14" fillId="2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67" fontId="10" fillId="2" borderId="0" xfId="0" applyNumberFormat="1" applyFont="1" applyFill="1"/>
    <xf numFmtId="165" fontId="7" fillId="0" borderId="1" xfId="1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left" vertical="center" wrapText="1"/>
    </xf>
    <xf numFmtId="43" fontId="1" fillId="0" borderId="1" xfId="1" applyFont="1" applyFill="1" applyBorder="1" applyAlignment="1">
      <alignment horizontal="left" vertical="center" wrapText="1"/>
    </xf>
    <xf numFmtId="43" fontId="5" fillId="2" borderId="1" xfId="1" applyFont="1" applyFill="1" applyBorder="1" applyAlignment="1">
      <alignment horizontal="left" vertical="center" wrapText="1"/>
    </xf>
    <xf numFmtId="43" fontId="1" fillId="2" borderId="1" xfId="1" applyFont="1" applyFill="1" applyBorder="1" applyAlignment="1">
      <alignment horizontal="left" vertical="center" wrapText="1"/>
    </xf>
    <xf numFmtId="165" fontId="7" fillId="2" borderId="1" xfId="1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43" fontId="7" fillId="2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vertical="center" wrapText="1"/>
    </xf>
    <xf numFmtId="165" fontId="7" fillId="2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43" fontId="1" fillId="2" borderId="4" xfId="1" applyFont="1" applyFill="1" applyBorder="1" applyAlignment="1">
      <alignment horizontal="center" vertical="top" wrapText="1"/>
    </xf>
    <xf numFmtId="43" fontId="1" fillId="2" borderId="2" xfId="1" applyFont="1" applyFill="1" applyBorder="1" applyAlignment="1">
      <alignment horizontal="center" vertical="top" wrapText="1"/>
    </xf>
    <xf numFmtId="43" fontId="1" fillId="2" borderId="5" xfId="1" applyFont="1" applyFill="1" applyBorder="1" applyAlignment="1">
      <alignment horizontal="center" vertical="top" wrapText="1"/>
    </xf>
    <xf numFmtId="43" fontId="1" fillId="0" borderId="4" xfId="1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5" xfId="1" applyFont="1" applyFill="1" applyBorder="1" applyAlignment="1">
      <alignment horizontal="center" vertical="top" wrapText="1"/>
    </xf>
    <xf numFmtId="43" fontId="1" fillId="2" borderId="4" xfId="1" applyFont="1" applyFill="1" applyBorder="1" applyAlignment="1">
      <alignment horizontal="left" vertical="top" wrapText="1"/>
    </xf>
    <xf numFmtId="43" fontId="1" fillId="2" borderId="2" xfId="1" applyFont="1" applyFill="1" applyBorder="1" applyAlignment="1">
      <alignment horizontal="left" vertical="top" wrapText="1"/>
    </xf>
    <xf numFmtId="43" fontId="1" fillId="2" borderId="5" xfId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16" fontId="1" fillId="2" borderId="4" xfId="0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>
      <alignment horizontal="left" vertical="top" wrapText="1"/>
    </xf>
    <xf numFmtId="49" fontId="1" fillId="0" borderId="2" xfId="1" applyNumberFormat="1" applyFont="1" applyFill="1" applyBorder="1" applyAlignment="1">
      <alignment horizontal="left" vertical="top" wrapText="1"/>
    </xf>
    <xf numFmtId="49" fontId="1" fillId="0" borderId="5" xfId="1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/>
    </xf>
    <xf numFmtId="0" fontId="5" fillId="2" borderId="0" xfId="0" applyFont="1" applyFill="1" applyBorder="1" applyAlignment="1">
      <alignment horizontal="center"/>
    </xf>
    <xf numFmtId="43" fontId="1" fillId="0" borderId="4" xfId="1" applyFont="1" applyFill="1" applyBorder="1" applyAlignment="1">
      <alignment horizontal="left" vertical="top" wrapText="1"/>
    </xf>
    <xf numFmtId="43" fontId="1" fillId="0" borderId="2" xfId="1" applyFont="1" applyFill="1" applyBorder="1" applyAlignment="1">
      <alignment horizontal="left" vertical="top" wrapText="1"/>
    </xf>
    <xf numFmtId="43" fontId="1" fillId="0" borderId="5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43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3" fontId="1" fillId="3" borderId="4" xfId="1" applyFont="1" applyFill="1" applyBorder="1" applyAlignment="1">
      <alignment horizontal="center" vertical="top" wrapText="1"/>
    </xf>
    <xf numFmtId="43" fontId="1" fillId="3" borderId="4" xfId="1" applyFont="1" applyFill="1" applyBorder="1" applyAlignment="1">
      <alignment horizontal="left" vertical="top" wrapText="1"/>
    </xf>
    <xf numFmtId="43" fontId="5" fillId="3" borderId="1" xfId="1" applyFont="1" applyFill="1" applyBorder="1" applyAlignment="1">
      <alignment horizontal="left" vertical="center" wrapText="1"/>
    </xf>
    <xf numFmtId="165" fontId="15" fillId="3" borderId="1" xfId="0" applyNumberFormat="1" applyFont="1" applyFill="1" applyBorder="1" applyAlignment="1">
      <alignment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43" fontId="1" fillId="3" borderId="2" xfId="1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left" vertical="top" wrapText="1"/>
    </xf>
    <xf numFmtId="43" fontId="1" fillId="3" borderId="1" xfId="1" applyFont="1" applyFill="1" applyBorder="1" applyAlignment="1">
      <alignment horizontal="left" vertical="center" wrapText="1"/>
    </xf>
    <xf numFmtId="165" fontId="7" fillId="3" borderId="1" xfId="0" applyNumberFormat="1" applyFont="1" applyFill="1" applyBorder="1" applyAlignment="1">
      <alignment vertical="center" wrapText="1"/>
    </xf>
    <xf numFmtId="165" fontId="7" fillId="3" borderId="1" xfId="1" applyNumberFormat="1" applyFont="1" applyFill="1" applyBorder="1" applyAlignment="1">
      <alignment vertical="center" wrapText="1"/>
    </xf>
    <xf numFmtId="43" fontId="7" fillId="3" borderId="1" xfId="1" applyNumberFormat="1" applyFont="1" applyFill="1" applyBorder="1" applyAlignment="1">
      <alignment vertical="center" wrapText="1"/>
    </xf>
    <xf numFmtId="43" fontId="1" fillId="3" borderId="5" xfId="1" applyFont="1" applyFill="1" applyBorder="1" applyAlignment="1">
      <alignment horizontal="center" vertical="top" wrapText="1"/>
    </xf>
    <xf numFmtId="43" fontId="1" fillId="3" borderId="5" xfId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"/>
  <sheetViews>
    <sheetView tabSelected="1" view="pageBreakPreview" zoomScale="73" zoomScaleNormal="100" zoomScaleSheetLayoutView="73" workbookViewId="0">
      <pane xSplit="4" ySplit="7" topLeftCell="E203" activePane="bottomRight" state="frozen"/>
      <selection pane="topRight" activeCell="E1" sqref="E1"/>
      <selection pane="bottomLeft" activeCell="A7" sqref="A7"/>
      <selection pane="bottomRight" activeCell="A208" sqref="A208:J214"/>
    </sheetView>
  </sheetViews>
  <sheetFormatPr defaultRowHeight="15.75" x14ac:dyDescent="0.25"/>
  <cols>
    <col min="1" max="1" width="12.42578125" style="1" customWidth="1"/>
    <col min="2" max="2" width="27.28515625" style="2" customWidth="1"/>
    <col min="3" max="3" width="24" style="1" customWidth="1"/>
    <col min="4" max="4" width="27.140625" style="3" customWidth="1"/>
    <col min="5" max="5" width="24.42578125" style="4" bestFit="1" customWidth="1"/>
    <col min="6" max="7" width="22.85546875" style="16" bestFit="1" customWidth="1"/>
    <col min="8" max="8" width="21.42578125" style="16" customWidth="1"/>
    <col min="9" max="9" width="22.140625" style="16" customWidth="1"/>
    <col min="10" max="10" width="24.42578125" style="5" bestFit="1" customWidth="1"/>
    <col min="11" max="11" width="23" style="6" customWidth="1"/>
    <col min="12" max="12" width="12.28515625" style="6" customWidth="1"/>
    <col min="13" max="13" width="12.85546875" style="6" customWidth="1"/>
    <col min="14" max="16384" width="9.140625" style="6"/>
  </cols>
  <sheetData>
    <row r="1" spans="1:10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s="7" customFormat="1" x14ac:dyDescent="0.25">
      <c r="A2" s="118" t="s">
        <v>37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s="7" customFormat="1" x14ac:dyDescent="0.25">
      <c r="A3" s="11"/>
      <c r="B3" s="12"/>
      <c r="C3" s="11"/>
      <c r="D3" s="13"/>
      <c r="E3" s="17"/>
      <c r="F3" s="18"/>
      <c r="G3" s="18"/>
      <c r="H3" s="18"/>
      <c r="I3" s="18"/>
      <c r="J3" s="18"/>
    </row>
    <row r="4" spans="1:10" s="8" customFormat="1" ht="15.75" customHeight="1" x14ac:dyDescent="0.25">
      <c r="A4" s="122" t="s">
        <v>38</v>
      </c>
      <c r="B4" s="124" t="s">
        <v>39</v>
      </c>
      <c r="C4" s="122" t="s">
        <v>1</v>
      </c>
      <c r="D4" s="122" t="s">
        <v>2</v>
      </c>
      <c r="E4" s="123" t="s">
        <v>40</v>
      </c>
      <c r="F4" s="123"/>
      <c r="G4" s="123"/>
      <c r="H4" s="123"/>
      <c r="I4" s="123"/>
      <c r="J4" s="123"/>
    </row>
    <row r="5" spans="1:10" s="8" customFormat="1" x14ac:dyDescent="0.25">
      <c r="A5" s="122"/>
      <c r="B5" s="125"/>
      <c r="C5" s="122"/>
      <c r="D5" s="122"/>
      <c r="E5" s="132" t="s">
        <v>35</v>
      </c>
      <c r="F5" s="128"/>
      <c r="G5" s="128"/>
      <c r="H5" s="128"/>
      <c r="I5" s="128"/>
      <c r="J5" s="129"/>
    </row>
    <row r="6" spans="1:10" s="8" customFormat="1" x14ac:dyDescent="0.25">
      <c r="A6" s="122"/>
      <c r="B6" s="125"/>
      <c r="C6" s="122"/>
      <c r="D6" s="122"/>
      <c r="E6" s="130" t="s">
        <v>3</v>
      </c>
      <c r="F6" s="128"/>
      <c r="G6" s="128"/>
      <c r="H6" s="128"/>
      <c r="I6" s="128"/>
      <c r="J6" s="129"/>
    </row>
    <row r="7" spans="1:10" s="8" customFormat="1" ht="68.25" customHeight="1" x14ac:dyDescent="0.25">
      <c r="A7" s="122"/>
      <c r="B7" s="126"/>
      <c r="C7" s="122"/>
      <c r="D7" s="122"/>
      <c r="E7" s="131"/>
      <c r="F7" s="19" t="s">
        <v>21</v>
      </c>
      <c r="G7" s="19" t="s">
        <v>22</v>
      </c>
      <c r="H7" s="21" t="s">
        <v>51</v>
      </c>
      <c r="I7" s="33" t="s">
        <v>81</v>
      </c>
      <c r="J7" s="19" t="s">
        <v>82</v>
      </c>
    </row>
    <row r="8" spans="1:10" s="9" customFormat="1" ht="12.75" x14ac:dyDescent="0.25">
      <c r="A8" s="14">
        <v>1</v>
      </c>
      <c r="B8" s="15">
        <v>2</v>
      </c>
      <c r="C8" s="14">
        <v>3</v>
      </c>
      <c r="D8" s="15">
        <v>4</v>
      </c>
      <c r="E8" s="14">
        <v>5</v>
      </c>
      <c r="F8" s="15">
        <v>6</v>
      </c>
      <c r="G8" s="14">
        <v>7</v>
      </c>
      <c r="H8" s="15">
        <v>8</v>
      </c>
      <c r="I8" s="15"/>
      <c r="J8" s="14">
        <v>9</v>
      </c>
    </row>
    <row r="9" spans="1:10" x14ac:dyDescent="0.25">
      <c r="A9" s="127" t="s">
        <v>23</v>
      </c>
      <c r="B9" s="127"/>
      <c r="C9" s="127"/>
      <c r="D9" s="127"/>
      <c r="E9" s="127"/>
      <c r="F9" s="127"/>
      <c r="G9" s="127"/>
      <c r="H9" s="127"/>
      <c r="I9" s="127"/>
      <c r="J9" s="127"/>
    </row>
    <row r="10" spans="1:10" s="10" customFormat="1" x14ac:dyDescent="0.25">
      <c r="A10" s="76" t="s">
        <v>24</v>
      </c>
      <c r="B10" s="79" t="s">
        <v>60</v>
      </c>
      <c r="C10" s="76" t="s">
        <v>4</v>
      </c>
      <c r="D10" s="36" t="s">
        <v>3</v>
      </c>
      <c r="E10" s="37">
        <f t="shared" ref="E10:E41" si="0">ROUND(SUM(F10:J10),5)</f>
        <v>0</v>
      </c>
      <c r="F10" s="38">
        <f t="shared" ref="F10:J10" si="1">ROUND(SUM(F11:F16),5)</f>
        <v>0</v>
      </c>
      <c r="G10" s="38">
        <f t="shared" si="1"/>
        <v>0</v>
      </c>
      <c r="H10" s="38">
        <f t="shared" ref="H10:I10" si="2">ROUND(SUM(H11:H16),5)</f>
        <v>0</v>
      </c>
      <c r="I10" s="38">
        <f t="shared" si="2"/>
        <v>0</v>
      </c>
      <c r="J10" s="38">
        <f t="shared" si="1"/>
        <v>0</v>
      </c>
    </row>
    <row r="11" spans="1:10" x14ac:dyDescent="0.25">
      <c r="A11" s="77"/>
      <c r="B11" s="80"/>
      <c r="C11" s="77"/>
      <c r="D11" s="39" t="s">
        <v>5</v>
      </c>
      <c r="E11" s="40">
        <f t="shared" si="0"/>
        <v>0</v>
      </c>
      <c r="F11" s="41">
        <v>0</v>
      </c>
      <c r="G11" s="41">
        <v>0</v>
      </c>
      <c r="H11" s="41">
        <v>0</v>
      </c>
      <c r="I11" s="41">
        <v>0</v>
      </c>
      <c r="J11" s="42">
        <v>0</v>
      </c>
    </row>
    <row r="12" spans="1:10" ht="31.5" x14ac:dyDescent="0.25">
      <c r="A12" s="77"/>
      <c r="B12" s="80"/>
      <c r="C12" s="77"/>
      <c r="D12" s="39" t="s">
        <v>6</v>
      </c>
      <c r="E12" s="40">
        <f t="shared" si="0"/>
        <v>0</v>
      </c>
      <c r="F12" s="41">
        <v>0</v>
      </c>
      <c r="G12" s="41">
        <v>0</v>
      </c>
      <c r="H12" s="41">
        <v>0</v>
      </c>
      <c r="I12" s="41">
        <v>0</v>
      </c>
      <c r="J12" s="42">
        <v>0</v>
      </c>
    </row>
    <row r="13" spans="1:10" x14ac:dyDescent="0.25">
      <c r="A13" s="77"/>
      <c r="B13" s="80"/>
      <c r="C13" s="77"/>
      <c r="D13" s="39" t="s">
        <v>7</v>
      </c>
      <c r="E13" s="40">
        <f t="shared" si="0"/>
        <v>0</v>
      </c>
      <c r="F13" s="43">
        <v>0</v>
      </c>
      <c r="G13" s="43">
        <v>0</v>
      </c>
      <c r="H13" s="43">
        <v>0</v>
      </c>
      <c r="I13" s="43">
        <v>0</v>
      </c>
      <c r="J13" s="44">
        <v>0</v>
      </c>
    </row>
    <row r="14" spans="1:10" ht="31.5" x14ac:dyDescent="0.25">
      <c r="A14" s="77"/>
      <c r="B14" s="80"/>
      <c r="C14" s="77"/>
      <c r="D14" s="39" t="s">
        <v>9</v>
      </c>
      <c r="E14" s="40">
        <f t="shared" si="0"/>
        <v>0</v>
      </c>
      <c r="F14" s="41">
        <v>0</v>
      </c>
      <c r="G14" s="41">
        <v>0</v>
      </c>
      <c r="H14" s="41">
        <v>0</v>
      </c>
      <c r="I14" s="41">
        <v>0</v>
      </c>
      <c r="J14" s="42">
        <v>0</v>
      </c>
    </row>
    <row r="15" spans="1:10" x14ac:dyDescent="0.25">
      <c r="A15" s="77"/>
      <c r="B15" s="80"/>
      <c r="C15" s="77"/>
      <c r="D15" s="39" t="s">
        <v>19</v>
      </c>
      <c r="E15" s="40">
        <f t="shared" si="0"/>
        <v>0</v>
      </c>
      <c r="F15" s="41">
        <v>0</v>
      </c>
      <c r="G15" s="41">
        <v>0</v>
      </c>
      <c r="H15" s="41">
        <v>0</v>
      </c>
      <c r="I15" s="41">
        <v>0</v>
      </c>
      <c r="J15" s="42">
        <v>0</v>
      </c>
    </row>
    <row r="16" spans="1:10" x14ac:dyDescent="0.25">
      <c r="A16" s="77"/>
      <c r="B16" s="80"/>
      <c r="C16" s="84"/>
      <c r="D16" s="39" t="s">
        <v>8</v>
      </c>
      <c r="E16" s="40">
        <f t="shared" si="0"/>
        <v>0</v>
      </c>
      <c r="F16" s="41">
        <v>0</v>
      </c>
      <c r="G16" s="41">
        <v>0</v>
      </c>
      <c r="H16" s="41">
        <v>0</v>
      </c>
      <c r="I16" s="41">
        <v>0</v>
      </c>
      <c r="J16" s="42">
        <v>0</v>
      </c>
    </row>
    <row r="17" spans="1:11" s="10" customFormat="1" x14ac:dyDescent="0.25">
      <c r="A17" s="70" t="s">
        <v>27</v>
      </c>
      <c r="B17" s="119" t="s">
        <v>61</v>
      </c>
      <c r="C17" s="70" t="s">
        <v>4</v>
      </c>
      <c r="D17" s="45" t="s">
        <v>3</v>
      </c>
      <c r="E17" s="37">
        <f t="shared" si="0"/>
        <v>102707.92</v>
      </c>
      <c r="F17" s="38">
        <f t="shared" ref="F17" si="3">ROUND(SUM(F18:F23),5)</f>
        <v>12838.49</v>
      </c>
      <c r="G17" s="38">
        <f t="shared" ref="G17:I17" si="4">ROUND(SUM(G18:G23),5)</f>
        <v>12838.49</v>
      </c>
      <c r="H17" s="38">
        <f t="shared" si="4"/>
        <v>12838.49</v>
      </c>
      <c r="I17" s="38">
        <f t="shared" si="4"/>
        <v>12838.49</v>
      </c>
      <c r="J17" s="38">
        <f t="shared" ref="J17" si="5">ROUND(SUM(J18:J23),5)</f>
        <v>51353.96</v>
      </c>
    </row>
    <row r="18" spans="1:11" x14ac:dyDescent="0.25">
      <c r="A18" s="71"/>
      <c r="B18" s="120"/>
      <c r="C18" s="71"/>
      <c r="D18" s="46" t="s">
        <v>5</v>
      </c>
      <c r="E18" s="40">
        <f t="shared" si="0"/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</row>
    <row r="19" spans="1:11" ht="31.5" x14ac:dyDescent="0.25">
      <c r="A19" s="71"/>
      <c r="B19" s="120"/>
      <c r="C19" s="71"/>
      <c r="D19" s="46" t="s">
        <v>6</v>
      </c>
      <c r="E19" s="40">
        <f t="shared" si="0"/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</row>
    <row r="20" spans="1:11" x14ac:dyDescent="0.25">
      <c r="A20" s="71"/>
      <c r="B20" s="120"/>
      <c r="C20" s="71"/>
      <c r="D20" s="46" t="s">
        <v>7</v>
      </c>
      <c r="E20" s="40">
        <f>ROUND(SUM(F20:J20),5)</f>
        <v>58707.92</v>
      </c>
      <c r="F20" s="35">
        <v>7338.49</v>
      </c>
      <c r="G20" s="35">
        <v>7338.49</v>
      </c>
      <c r="H20" s="35">
        <v>7338.49</v>
      </c>
      <c r="I20" s="35">
        <v>7338.49</v>
      </c>
      <c r="J20" s="35">
        <f>4*7338.49</f>
        <v>29353.96</v>
      </c>
    </row>
    <row r="21" spans="1:11" ht="47.25" x14ac:dyDescent="0.25">
      <c r="A21" s="71"/>
      <c r="B21" s="120"/>
      <c r="C21" s="71"/>
      <c r="D21" s="46" t="s">
        <v>9</v>
      </c>
      <c r="E21" s="40">
        <f t="shared" si="0"/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</row>
    <row r="22" spans="1:11" x14ac:dyDescent="0.25">
      <c r="A22" s="71"/>
      <c r="B22" s="120"/>
      <c r="C22" s="71"/>
      <c r="D22" s="46" t="s">
        <v>19</v>
      </c>
      <c r="E22" s="40">
        <f t="shared" si="0"/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</row>
    <row r="23" spans="1:11" ht="30.75" customHeight="1" x14ac:dyDescent="0.25">
      <c r="A23" s="72"/>
      <c r="B23" s="121"/>
      <c r="C23" s="72"/>
      <c r="D23" s="46" t="s">
        <v>8</v>
      </c>
      <c r="E23" s="40">
        <f t="shared" si="0"/>
        <v>44000</v>
      </c>
      <c r="F23" s="35">
        <v>5500</v>
      </c>
      <c r="G23" s="35">
        <v>5500</v>
      </c>
      <c r="H23" s="35">
        <v>5500</v>
      </c>
      <c r="I23" s="35">
        <v>5500</v>
      </c>
      <c r="J23" s="35">
        <f>5500*4</f>
        <v>22000</v>
      </c>
    </row>
    <row r="24" spans="1:11" s="10" customFormat="1" x14ac:dyDescent="0.25">
      <c r="A24" s="70" t="s">
        <v>33</v>
      </c>
      <c r="B24" s="114" t="s">
        <v>62</v>
      </c>
      <c r="C24" s="70" t="s">
        <v>4</v>
      </c>
      <c r="D24" s="45" t="s">
        <v>3</v>
      </c>
      <c r="E24" s="37">
        <f t="shared" si="0"/>
        <v>142888.89600000001</v>
      </c>
      <c r="F24" s="38">
        <f t="shared" ref="F24" si="6">ROUND(SUM(F25:F30),5)</f>
        <v>17861.112000000001</v>
      </c>
      <c r="G24" s="38">
        <f t="shared" ref="G24:I24" si="7">ROUND(SUM(G25:G30),5)</f>
        <v>17861.112000000001</v>
      </c>
      <c r="H24" s="38">
        <f t="shared" si="7"/>
        <v>17861.112000000001</v>
      </c>
      <c r="I24" s="38">
        <f t="shared" si="7"/>
        <v>17861.112000000001</v>
      </c>
      <c r="J24" s="38">
        <f t="shared" ref="J24" si="8">ROUND(SUM(J25:J30),5)</f>
        <v>71444.448000000004</v>
      </c>
    </row>
    <row r="25" spans="1:11" x14ac:dyDescent="0.25">
      <c r="A25" s="71"/>
      <c r="B25" s="115"/>
      <c r="C25" s="71"/>
      <c r="D25" s="46" t="s">
        <v>5</v>
      </c>
      <c r="E25" s="40">
        <f t="shared" si="0"/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</row>
    <row r="26" spans="1:11" ht="31.5" x14ac:dyDescent="0.25">
      <c r="A26" s="71"/>
      <c r="B26" s="115"/>
      <c r="C26" s="71"/>
      <c r="D26" s="46" t="s">
        <v>6</v>
      </c>
      <c r="E26" s="40">
        <f t="shared" si="0"/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</row>
    <row r="27" spans="1:11" x14ac:dyDescent="0.25">
      <c r="A27" s="71"/>
      <c r="B27" s="115"/>
      <c r="C27" s="71"/>
      <c r="D27" s="46" t="s">
        <v>7</v>
      </c>
      <c r="E27" s="40">
        <f t="shared" si="0"/>
        <v>142888.89600000001</v>
      </c>
      <c r="F27" s="35">
        <v>17861.112000000001</v>
      </c>
      <c r="G27" s="35">
        <v>17861.112000000001</v>
      </c>
      <c r="H27" s="35">
        <v>17861.112000000001</v>
      </c>
      <c r="I27" s="35">
        <v>17861.112000000001</v>
      </c>
      <c r="J27" s="35">
        <f>4*17861.112</f>
        <v>71444.448000000004</v>
      </c>
    </row>
    <row r="28" spans="1:11" ht="47.25" x14ac:dyDescent="0.25">
      <c r="A28" s="71"/>
      <c r="B28" s="115"/>
      <c r="C28" s="71"/>
      <c r="D28" s="46" t="s">
        <v>9</v>
      </c>
      <c r="E28" s="40">
        <f t="shared" si="0"/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</row>
    <row r="29" spans="1:11" x14ac:dyDescent="0.25">
      <c r="A29" s="71"/>
      <c r="B29" s="115"/>
      <c r="C29" s="71"/>
      <c r="D29" s="46" t="s">
        <v>19</v>
      </c>
      <c r="E29" s="40">
        <f t="shared" si="0"/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</row>
    <row r="30" spans="1:11" ht="30" customHeight="1" x14ac:dyDescent="0.25">
      <c r="A30" s="72"/>
      <c r="B30" s="116"/>
      <c r="C30" s="72"/>
      <c r="D30" s="46" t="s">
        <v>8</v>
      </c>
      <c r="E30" s="40">
        <f t="shared" si="0"/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</row>
    <row r="31" spans="1:11" s="10" customFormat="1" x14ac:dyDescent="0.25">
      <c r="A31" s="67" t="s">
        <v>25</v>
      </c>
      <c r="B31" s="73" t="s">
        <v>65</v>
      </c>
      <c r="C31" s="67" t="s">
        <v>4</v>
      </c>
      <c r="D31" s="47" t="s">
        <v>3</v>
      </c>
      <c r="E31" s="37">
        <f t="shared" si="0"/>
        <v>9233184.9619999994</v>
      </c>
      <c r="F31" s="38">
        <f t="shared" ref="F31" si="9">ROUND(SUM(F32:F37),5)</f>
        <v>2177324.0499999998</v>
      </c>
      <c r="G31" s="38">
        <f t="shared" ref="G31:I31" si="10">ROUND(SUM(G32:G37),5)</f>
        <v>2196879.3059999999</v>
      </c>
      <c r="H31" s="38">
        <f t="shared" si="10"/>
        <v>2183981.6060000001</v>
      </c>
      <c r="I31" s="38">
        <f t="shared" si="10"/>
        <v>650000</v>
      </c>
      <c r="J31" s="38">
        <f t="shared" ref="J31" si="11">ROUND(SUM(J32:J37),5)</f>
        <v>2025000</v>
      </c>
    </row>
    <row r="32" spans="1:11" x14ac:dyDescent="0.25">
      <c r="A32" s="68"/>
      <c r="B32" s="74"/>
      <c r="C32" s="68"/>
      <c r="D32" s="48" t="s">
        <v>5</v>
      </c>
      <c r="E32" s="40">
        <f t="shared" si="0"/>
        <v>172731.4</v>
      </c>
      <c r="F32" s="146">
        <f>56925.2+1038.5</f>
        <v>57963.7</v>
      </c>
      <c r="G32" s="146">
        <f>56925.2+1023.8</f>
        <v>57949</v>
      </c>
      <c r="H32" s="146">
        <f>55794.9+1023.8</f>
        <v>56818.700000000004</v>
      </c>
      <c r="I32" s="35">
        <v>0</v>
      </c>
      <c r="J32" s="49">
        <v>0</v>
      </c>
      <c r="K32" s="20"/>
    </row>
    <row r="33" spans="1:10" ht="31.5" x14ac:dyDescent="0.25">
      <c r="A33" s="68"/>
      <c r="B33" s="74"/>
      <c r="C33" s="68"/>
      <c r="D33" s="48" t="s">
        <v>6</v>
      </c>
      <c r="E33" s="40">
        <f t="shared" si="0"/>
        <v>4737831.0999999996</v>
      </c>
      <c r="F33" s="146">
        <f>1578197.9+1624.3</f>
        <v>1579822.2</v>
      </c>
      <c r="G33" s="146">
        <f>1575751.7+1601.2</f>
        <v>1577352.9</v>
      </c>
      <c r="H33" s="146">
        <f>1579054.8+1601.2</f>
        <v>1580656</v>
      </c>
      <c r="I33" s="35">
        <v>0</v>
      </c>
      <c r="J33" s="49"/>
    </row>
    <row r="34" spans="1:10" x14ac:dyDescent="0.25">
      <c r="A34" s="68"/>
      <c r="B34" s="74"/>
      <c r="C34" s="68"/>
      <c r="D34" s="48" t="s">
        <v>7</v>
      </c>
      <c r="E34" s="40">
        <f t="shared" si="0"/>
        <v>2120848.9709999999</v>
      </c>
      <c r="F34" s="35">
        <v>256007.625</v>
      </c>
      <c r="G34" s="35">
        <v>308465.45699999999</v>
      </c>
      <c r="H34" s="35">
        <v>306375.88900000002</v>
      </c>
      <c r="I34" s="35">
        <v>300000</v>
      </c>
      <c r="J34" s="49">
        <f>1250000-300000</f>
        <v>950000</v>
      </c>
    </row>
    <row r="35" spans="1:10" ht="47.25" x14ac:dyDescent="0.25">
      <c r="A35" s="68"/>
      <c r="B35" s="74"/>
      <c r="C35" s="68"/>
      <c r="D35" s="48" t="s">
        <v>9</v>
      </c>
      <c r="E35" s="40">
        <f t="shared" si="0"/>
        <v>0</v>
      </c>
      <c r="F35" s="35">
        <v>0</v>
      </c>
      <c r="G35" s="35">
        <v>0</v>
      </c>
      <c r="H35" s="35">
        <v>0</v>
      </c>
      <c r="I35" s="35">
        <v>0</v>
      </c>
      <c r="J35" s="49">
        <v>0</v>
      </c>
    </row>
    <row r="36" spans="1:10" x14ac:dyDescent="0.25">
      <c r="A36" s="68"/>
      <c r="B36" s="74"/>
      <c r="C36" s="68"/>
      <c r="D36" s="48" t="s">
        <v>19</v>
      </c>
      <c r="E36" s="40">
        <f t="shared" si="0"/>
        <v>0</v>
      </c>
      <c r="F36" s="35">
        <v>0</v>
      </c>
      <c r="G36" s="35">
        <v>0</v>
      </c>
      <c r="H36" s="35">
        <v>0</v>
      </c>
      <c r="I36" s="35"/>
      <c r="J36" s="49">
        <v>0</v>
      </c>
    </row>
    <row r="37" spans="1:10" x14ac:dyDescent="0.25">
      <c r="A37" s="69"/>
      <c r="B37" s="75"/>
      <c r="C37" s="69"/>
      <c r="D37" s="48" t="s">
        <v>8</v>
      </c>
      <c r="E37" s="40">
        <f t="shared" si="0"/>
        <v>2201773.4909999999</v>
      </c>
      <c r="F37" s="50">
        <v>283530.52500000002</v>
      </c>
      <c r="G37" s="50">
        <v>253111.94899999999</v>
      </c>
      <c r="H37" s="50">
        <v>240131.01699999999</v>
      </c>
      <c r="I37" s="50">
        <v>350000</v>
      </c>
      <c r="J37" s="51">
        <f>1425000-350000</f>
        <v>1075000</v>
      </c>
    </row>
    <row r="38" spans="1:10" s="10" customFormat="1" x14ac:dyDescent="0.25">
      <c r="A38" s="67" t="s">
        <v>52</v>
      </c>
      <c r="B38" s="73" t="s">
        <v>48</v>
      </c>
      <c r="C38" s="67" t="s">
        <v>4</v>
      </c>
      <c r="D38" s="47" t="s">
        <v>3</v>
      </c>
      <c r="E38" s="37">
        <f t="shared" si="0"/>
        <v>113478.39999999999</v>
      </c>
      <c r="F38" s="38">
        <f t="shared" ref="F38" si="12">ROUND(SUM(F39:F44),5)</f>
        <v>37190.400000000001</v>
      </c>
      <c r="G38" s="38">
        <f t="shared" ref="G38:I38" si="13">ROUND(SUM(G39:G44),5)</f>
        <v>38144</v>
      </c>
      <c r="H38" s="38">
        <f t="shared" si="13"/>
        <v>38144</v>
      </c>
      <c r="I38" s="38">
        <f t="shared" si="13"/>
        <v>0</v>
      </c>
      <c r="J38" s="38">
        <f t="shared" ref="J38" si="14">ROUND(SUM(J39:J44),5)</f>
        <v>0</v>
      </c>
    </row>
    <row r="39" spans="1:10" x14ac:dyDescent="0.25">
      <c r="A39" s="68"/>
      <c r="B39" s="74"/>
      <c r="C39" s="68"/>
      <c r="D39" s="48" t="s">
        <v>5</v>
      </c>
      <c r="E39" s="40">
        <f t="shared" si="0"/>
        <v>43090.9</v>
      </c>
      <c r="F39" s="35">
        <v>14740.4</v>
      </c>
      <c r="G39" s="35">
        <v>14740.4</v>
      </c>
      <c r="H39" s="35">
        <v>13610.1</v>
      </c>
      <c r="I39" s="35">
        <v>0</v>
      </c>
      <c r="J39" s="52">
        <v>0</v>
      </c>
    </row>
    <row r="40" spans="1:10" ht="31.5" x14ac:dyDescent="0.25">
      <c r="A40" s="68"/>
      <c r="B40" s="74"/>
      <c r="C40" s="68"/>
      <c r="D40" s="48" t="s">
        <v>6</v>
      </c>
      <c r="E40" s="40">
        <f t="shared" si="0"/>
        <v>54073.3</v>
      </c>
      <c r="F40" s="35">
        <v>18016</v>
      </c>
      <c r="G40" s="35">
        <v>18016</v>
      </c>
      <c r="H40" s="35">
        <v>18041.3</v>
      </c>
      <c r="I40" s="35">
        <v>0</v>
      </c>
      <c r="J40" s="52">
        <v>0</v>
      </c>
    </row>
    <row r="41" spans="1:10" x14ac:dyDescent="0.25">
      <c r="A41" s="68"/>
      <c r="B41" s="74"/>
      <c r="C41" s="68"/>
      <c r="D41" s="48" t="s">
        <v>7</v>
      </c>
      <c r="E41" s="40">
        <f t="shared" si="0"/>
        <v>16314.2</v>
      </c>
      <c r="F41" s="35">
        <v>4434</v>
      </c>
      <c r="G41" s="35">
        <v>5387.6</v>
      </c>
      <c r="H41" s="35">
        <v>6492.6</v>
      </c>
      <c r="I41" s="35">
        <v>0</v>
      </c>
      <c r="J41" s="52">
        <v>0</v>
      </c>
    </row>
    <row r="42" spans="1:10" ht="47.25" x14ac:dyDescent="0.25">
      <c r="A42" s="68"/>
      <c r="B42" s="74"/>
      <c r="C42" s="68"/>
      <c r="D42" s="48" t="s">
        <v>9</v>
      </c>
      <c r="E42" s="40">
        <f t="shared" ref="E42:E80" si="15">ROUND(SUM(F42:J42),5)</f>
        <v>0</v>
      </c>
      <c r="F42" s="35">
        <v>0</v>
      </c>
      <c r="G42" s="35">
        <v>0</v>
      </c>
      <c r="H42" s="35">
        <v>0</v>
      </c>
      <c r="I42" s="35">
        <v>0</v>
      </c>
      <c r="J42" s="49">
        <v>0</v>
      </c>
    </row>
    <row r="43" spans="1:10" x14ac:dyDescent="0.25">
      <c r="A43" s="68"/>
      <c r="B43" s="74"/>
      <c r="C43" s="68"/>
      <c r="D43" s="48" t="s">
        <v>19</v>
      </c>
      <c r="E43" s="40">
        <f t="shared" si="15"/>
        <v>0</v>
      </c>
      <c r="F43" s="35">
        <v>0</v>
      </c>
      <c r="G43" s="35">
        <v>0</v>
      </c>
      <c r="H43" s="35">
        <v>0</v>
      </c>
      <c r="I43" s="35">
        <v>0</v>
      </c>
      <c r="J43" s="49">
        <v>0</v>
      </c>
    </row>
    <row r="44" spans="1:10" x14ac:dyDescent="0.25">
      <c r="A44" s="69"/>
      <c r="B44" s="75"/>
      <c r="C44" s="69"/>
      <c r="D44" s="48" t="s">
        <v>8</v>
      </c>
      <c r="E44" s="40">
        <f t="shared" si="15"/>
        <v>0</v>
      </c>
      <c r="F44" s="35">
        <v>0</v>
      </c>
      <c r="G44" s="35">
        <v>0</v>
      </c>
      <c r="H44" s="35">
        <v>0</v>
      </c>
      <c r="I44" s="35">
        <v>0</v>
      </c>
      <c r="J44" s="49">
        <v>0</v>
      </c>
    </row>
    <row r="45" spans="1:10" s="10" customFormat="1" x14ac:dyDescent="0.25">
      <c r="A45" s="67" t="s">
        <v>53</v>
      </c>
      <c r="B45" s="73" t="s">
        <v>47</v>
      </c>
      <c r="C45" s="67" t="s">
        <v>4</v>
      </c>
      <c r="D45" s="47" t="s">
        <v>3</v>
      </c>
      <c r="E45" s="37">
        <f t="shared" si="15"/>
        <v>126554.4</v>
      </c>
      <c r="F45" s="38">
        <f t="shared" ref="F45" si="16">ROUND(SUM(F46:F51),5)</f>
        <v>42184.800000000003</v>
      </c>
      <c r="G45" s="38">
        <f t="shared" ref="G45:I45" si="17">ROUND(SUM(G46:G51),5)</f>
        <v>42184.800000000003</v>
      </c>
      <c r="H45" s="38">
        <f t="shared" si="17"/>
        <v>42184.800000000003</v>
      </c>
      <c r="I45" s="38">
        <f t="shared" si="17"/>
        <v>0</v>
      </c>
      <c r="J45" s="38">
        <f t="shared" ref="J45" si="18">ROUND(SUM(J46:J51),5)</f>
        <v>0</v>
      </c>
    </row>
    <row r="46" spans="1:10" x14ac:dyDescent="0.25">
      <c r="A46" s="68"/>
      <c r="B46" s="74"/>
      <c r="C46" s="68"/>
      <c r="D46" s="48" t="s">
        <v>5</v>
      </c>
      <c r="E46" s="40">
        <f t="shared" si="15"/>
        <v>126554.4</v>
      </c>
      <c r="F46" s="35">
        <v>42184.800000000003</v>
      </c>
      <c r="G46" s="35">
        <v>42184.800000000003</v>
      </c>
      <c r="H46" s="35">
        <v>42184.800000000003</v>
      </c>
      <c r="I46" s="35">
        <v>0</v>
      </c>
      <c r="J46" s="52">
        <v>0</v>
      </c>
    </row>
    <row r="47" spans="1:10" ht="31.5" x14ac:dyDescent="0.25">
      <c r="A47" s="68"/>
      <c r="B47" s="74"/>
      <c r="C47" s="68"/>
      <c r="D47" s="48" t="s">
        <v>6</v>
      </c>
      <c r="E47" s="40">
        <f t="shared" si="15"/>
        <v>0</v>
      </c>
      <c r="F47" s="35">
        <v>0</v>
      </c>
      <c r="G47" s="35">
        <v>0</v>
      </c>
      <c r="H47" s="35">
        <v>0</v>
      </c>
      <c r="I47" s="35">
        <v>0</v>
      </c>
      <c r="J47" s="49">
        <v>0</v>
      </c>
    </row>
    <row r="48" spans="1:10" x14ac:dyDescent="0.25">
      <c r="A48" s="68"/>
      <c r="B48" s="74"/>
      <c r="C48" s="68"/>
      <c r="D48" s="48" t="s">
        <v>7</v>
      </c>
      <c r="E48" s="40">
        <f t="shared" si="15"/>
        <v>0</v>
      </c>
      <c r="F48" s="35">
        <v>0</v>
      </c>
      <c r="G48" s="35">
        <v>0</v>
      </c>
      <c r="H48" s="35">
        <v>0</v>
      </c>
      <c r="I48" s="35">
        <v>0</v>
      </c>
      <c r="J48" s="49">
        <v>0</v>
      </c>
    </row>
    <row r="49" spans="1:10" ht="47.25" x14ac:dyDescent="0.25">
      <c r="A49" s="68"/>
      <c r="B49" s="74"/>
      <c r="C49" s="68"/>
      <c r="D49" s="48" t="s">
        <v>9</v>
      </c>
      <c r="E49" s="40">
        <f t="shared" si="15"/>
        <v>0</v>
      </c>
      <c r="F49" s="35">
        <v>0</v>
      </c>
      <c r="G49" s="35">
        <v>0</v>
      </c>
      <c r="H49" s="35">
        <v>0</v>
      </c>
      <c r="I49" s="35">
        <v>0</v>
      </c>
      <c r="J49" s="49">
        <v>0</v>
      </c>
    </row>
    <row r="50" spans="1:10" x14ac:dyDescent="0.25">
      <c r="A50" s="68"/>
      <c r="B50" s="74"/>
      <c r="C50" s="68"/>
      <c r="D50" s="48" t="s">
        <v>19</v>
      </c>
      <c r="E50" s="40">
        <f t="shared" si="15"/>
        <v>0</v>
      </c>
      <c r="F50" s="35">
        <v>0</v>
      </c>
      <c r="G50" s="35">
        <v>0</v>
      </c>
      <c r="H50" s="35">
        <v>0</v>
      </c>
      <c r="I50" s="35">
        <v>0</v>
      </c>
      <c r="J50" s="49">
        <v>0</v>
      </c>
    </row>
    <row r="51" spans="1:10" x14ac:dyDescent="0.25">
      <c r="A51" s="69"/>
      <c r="B51" s="75"/>
      <c r="C51" s="69"/>
      <c r="D51" s="48" t="s">
        <v>8</v>
      </c>
      <c r="E51" s="40">
        <f t="shared" si="15"/>
        <v>0</v>
      </c>
      <c r="F51" s="35">
        <v>0</v>
      </c>
      <c r="G51" s="35">
        <v>0</v>
      </c>
      <c r="H51" s="35">
        <v>0</v>
      </c>
      <c r="I51" s="35">
        <v>0</v>
      </c>
      <c r="J51" s="49">
        <v>0</v>
      </c>
    </row>
    <row r="52" spans="1:10" x14ac:dyDescent="0.25">
      <c r="A52" s="137" t="s">
        <v>90</v>
      </c>
      <c r="B52" s="138" t="s">
        <v>91</v>
      </c>
      <c r="C52" s="137" t="s">
        <v>4</v>
      </c>
      <c r="D52" s="139" t="s">
        <v>3</v>
      </c>
      <c r="E52" s="140">
        <f t="shared" ref="E52:E58" si="19">ROUND(SUM(F52:J52),5)</f>
        <v>7992.7</v>
      </c>
      <c r="F52" s="141">
        <f t="shared" ref="F52:J52" si="20">ROUND(SUM(F53:F58),5)</f>
        <v>2689.7</v>
      </c>
      <c r="G52" s="141">
        <f t="shared" si="20"/>
        <v>2651.5</v>
      </c>
      <c r="H52" s="141">
        <f t="shared" si="20"/>
        <v>2651.5</v>
      </c>
      <c r="I52" s="141">
        <f t="shared" si="20"/>
        <v>0</v>
      </c>
      <c r="J52" s="141">
        <f t="shared" si="20"/>
        <v>0</v>
      </c>
    </row>
    <row r="53" spans="1:10" x14ac:dyDescent="0.25">
      <c r="A53" s="142"/>
      <c r="B53" s="143"/>
      <c r="C53" s="142"/>
      <c r="D53" s="144" t="s">
        <v>5</v>
      </c>
      <c r="E53" s="145">
        <f t="shared" si="19"/>
        <v>3086.1</v>
      </c>
      <c r="F53" s="146">
        <v>1038.5</v>
      </c>
      <c r="G53" s="146">
        <v>1023.8</v>
      </c>
      <c r="H53" s="146">
        <v>1023.8</v>
      </c>
      <c r="I53" s="146">
        <v>0</v>
      </c>
      <c r="J53" s="147">
        <v>0</v>
      </c>
    </row>
    <row r="54" spans="1:10" ht="31.5" x14ac:dyDescent="0.25">
      <c r="A54" s="142"/>
      <c r="B54" s="143"/>
      <c r="C54" s="142"/>
      <c r="D54" s="144" t="s">
        <v>6</v>
      </c>
      <c r="E54" s="145">
        <f t="shared" si="19"/>
        <v>4826.7</v>
      </c>
      <c r="F54" s="146">
        <v>1624.3</v>
      </c>
      <c r="G54" s="146">
        <v>1601.2</v>
      </c>
      <c r="H54" s="146">
        <v>1601.2</v>
      </c>
      <c r="I54" s="146">
        <v>0</v>
      </c>
      <c r="J54" s="146">
        <v>0</v>
      </c>
    </row>
    <row r="55" spans="1:10" x14ac:dyDescent="0.25">
      <c r="A55" s="142"/>
      <c r="B55" s="143"/>
      <c r="C55" s="142"/>
      <c r="D55" s="144" t="s">
        <v>7</v>
      </c>
      <c r="E55" s="145">
        <f t="shared" si="19"/>
        <v>79.900000000000006</v>
      </c>
      <c r="F55" s="146">
        <v>26.9</v>
      </c>
      <c r="G55" s="146">
        <v>26.5</v>
      </c>
      <c r="H55" s="146">
        <v>26.5</v>
      </c>
      <c r="I55" s="146">
        <v>0</v>
      </c>
      <c r="J55" s="146">
        <v>0</v>
      </c>
    </row>
    <row r="56" spans="1:10" ht="35.25" customHeight="1" x14ac:dyDescent="0.25">
      <c r="A56" s="142"/>
      <c r="B56" s="143"/>
      <c r="C56" s="142"/>
      <c r="D56" s="144" t="s">
        <v>9</v>
      </c>
      <c r="E56" s="145">
        <f t="shared" si="19"/>
        <v>0</v>
      </c>
      <c r="F56" s="146">
        <v>0</v>
      </c>
      <c r="G56" s="146">
        <v>0</v>
      </c>
      <c r="H56" s="146">
        <v>0</v>
      </c>
      <c r="I56" s="146">
        <v>0</v>
      </c>
      <c r="J56" s="146">
        <v>0</v>
      </c>
    </row>
    <row r="57" spans="1:10" x14ac:dyDescent="0.25">
      <c r="A57" s="142"/>
      <c r="B57" s="143"/>
      <c r="C57" s="142"/>
      <c r="D57" s="144" t="s">
        <v>19</v>
      </c>
      <c r="E57" s="145">
        <f t="shared" si="19"/>
        <v>0</v>
      </c>
      <c r="F57" s="146">
        <v>0</v>
      </c>
      <c r="G57" s="146">
        <v>0</v>
      </c>
      <c r="H57" s="146">
        <v>0</v>
      </c>
      <c r="I57" s="146">
        <v>0</v>
      </c>
      <c r="J57" s="146">
        <v>0</v>
      </c>
    </row>
    <row r="58" spans="1:10" x14ac:dyDescent="0.25">
      <c r="A58" s="148"/>
      <c r="B58" s="149"/>
      <c r="C58" s="148"/>
      <c r="D58" s="144" t="s">
        <v>8</v>
      </c>
      <c r="E58" s="145">
        <f t="shared" si="19"/>
        <v>0</v>
      </c>
      <c r="F58" s="146">
        <v>0</v>
      </c>
      <c r="G58" s="146">
        <v>0</v>
      </c>
      <c r="H58" s="146">
        <v>0</v>
      </c>
      <c r="I58" s="146">
        <v>0</v>
      </c>
      <c r="J58" s="146">
        <v>0</v>
      </c>
    </row>
    <row r="59" spans="1:10" s="10" customFormat="1" x14ac:dyDescent="0.25">
      <c r="A59" s="67" t="s">
        <v>26</v>
      </c>
      <c r="B59" s="73" t="s">
        <v>63</v>
      </c>
      <c r="C59" s="67" t="s">
        <v>4</v>
      </c>
      <c r="D59" s="47" t="s">
        <v>3</v>
      </c>
      <c r="E59" s="37">
        <f t="shared" si="15"/>
        <v>5641.6</v>
      </c>
      <c r="F59" s="38">
        <f t="shared" ref="F59" si="21">ROUND(SUM(F60:F65),5)</f>
        <v>705.2</v>
      </c>
      <c r="G59" s="38">
        <f t="shared" ref="G59:I59" si="22">ROUND(SUM(G60:G65),5)</f>
        <v>705.2</v>
      </c>
      <c r="H59" s="38">
        <f t="shared" si="22"/>
        <v>705.2</v>
      </c>
      <c r="I59" s="38">
        <f t="shared" si="22"/>
        <v>705.2</v>
      </c>
      <c r="J59" s="38">
        <f t="shared" ref="J59" si="23">ROUND(SUM(J60:J65),5)</f>
        <v>2820.8</v>
      </c>
    </row>
    <row r="60" spans="1:10" x14ac:dyDescent="0.25">
      <c r="A60" s="68"/>
      <c r="B60" s="74"/>
      <c r="C60" s="68"/>
      <c r="D60" s="48" t="s">
        <v>5</v>
      </c>
      <c r="E60" s="40">
        <f t="shared" si="15"/>
        <v>0</v>
      </c>
      <c r="F60" s="35">
        <v>0</v>
      </c>
      <c r="G60" s="35">
        <v>0</v>
      </c>
      <c r="H60" s="35">
        <v>0</v>
      </c>
      <c r="I60" s="35">
        <v>0</v>
      </c>
      <c r="J60" s="49">
        <v>0</v>
      </c>
    </row>
    <row r="61" spans="1:10" ht="31.5" x14ac:dyDescent="0.25">
      <c r="A61" s="68"/>
      <c r="B61" s="74"/>
      <c r="C61" s="68"/>
      <c r="D61" s="48" t="s">
        <v>6</v>
      </c>
      <c r="E61" s="40">
        <f t="shared" si="15"/>
        <v>0</v>
      </c>
      <c r="F61" s="35">
        <v>0</v>
      </c>
      <c r="G61" s="35">
        <v>0</v>
      </c>
      <c r="H61" s="35">
        <v>0</v>
      </c>
      <c r="I61" s="35">
        <v>0</v>
      </c>
      <c r="J61" s="49">
        <v>0</v>
      </c>
    </row>
    <row r="62" spans="1:10" x14ac:dyDescent="0.25">
      <c r="A62" s="68"/>
      <c r="B62" s="74"/>
      <c r="C62" s="68"/>
      <c r="D62" s="48" t="s">
        <v>7</v>
      </c>
      <c r="E62" s="40">
        <f t="shared" si="15"/>
        <v>5641.6</v>
      </c>
      <c r="F62" s="35">
        <v>705.2</v>
      </c>
      <c r="G62" s="35">
        <v>705.2</v>
      </c>
      <c r="H62" s="35">
        <v>705.2</v>
      </c>
      <c r="I62" s="35">
        <v>705.2</v>
      </c>
      <c r="J62" s="49">
        <f>4*705.2</f>
        <v>2820.8</v>
      </c>
    </row>
    <row r="63" spans="1:10" ht="39" customHeight="1" x14ac:dyDescent="0.25">
      <c r="A63" s="68"/>
      <c r="B63" s="74"/>
      <c r="C63" s="68"/>
      <c r="D63" s="48" t="s">
        <v>9</v>
      </c>
      <c r="E63" s="40">
        <f t="shared" si="15"/>
        <v>0</v>
      </c>
      <c r="F63" s="35">
        <v>0</v>
      </c>
      <c r="G63" s="35">
        <v>0</v>
      </c>
      <c r="H63" s="35">
        <v>0</v>
      </c>
      <c r="I63" s="35">
        <v>0</v>
      </c>
      <c r="J63" s="49">
        <v>0</v>
      </c>
    </row>
    <row r="64" spans="1:10" x14ac:dyDescent="0.25">
      <c r="A64" s="68"/>
      <c r="B64" s="74"/>
      <c r="C64" s="68"/>
      <c r="D64" s="48" t="s">
        <v>19</v>
      </c>
      <c r="E64" s="40">
        <f t="shared" si="15"/>
        <v>0</v>
      </c>
      <c r="F64" s="35">
        <v>0</v>
      </c>
      <c r="G64" s="35">
        <v>0</v>
      </c>
      <c r="H64" s="35">
        <v>0</v>
      </c>
      <c r="I64" s="35">
        <v>0</v>
      </c>
      <c r="J64" s="49">
        <v>0</v>
      </c>
    </row>
    <row r="65" spans="1:10" x14ac:dyDescent="0.25">
      <c r="A65" s="69"/>
      <c r="B65" s="75"/>
      <c r="C65" s="69"/>
      <c r="D65" s="48" t="s">
        <v>8</v>
      </c>
      <c r="E65" s="40">
        <f t="shared" si="15"/>
        <v>0</v>
      </c>
      <c r="F65" s="35">
        <f t="shared" ref="F65:J65" si="24">100-100</f>
        <v>0</v>
      </c>
      <c r="G65" s="35">
        <f t="shared" si="24"/>
        <v>0</v>
      </c>
      <c r="H65" s="35">
        <f t="shared" si="24"/>
        <v>0</v>
      </c>
      <c r="I65" s="35">
        <v>0</v>
      </c>
      <c r="J65" s="49">
        <f t="shared" si="24"/>
        <v>0</v>
      </c>
    </row>
    <row r="66" spans="1:10" s="10" customFormat="1" x14ac:dyDescent="0.25">
      <c r="A66" s="67" t="s">
        <v>54</v>
      </c>
      <c r="B66" s="73" t="s">
        <v>64</v>
      </c>
      <c r="C66" s="78" t="s">
        <v>83</v>
      </c>
      <c r="D66" s="47" t="s">
        <v>3</v>
      </c>
      <c r="E66" s="37">
        <f t="shared" si="15"/>
        <v>119279.5</v>
      </c>
      <c r="F66" s="38">
        <f t="shared" ref="F66" si="25">ROUND(SUM(F67:F72),5)</f>
        <v>24488.5</v>
      </c>
      <c r="G66" s="38">
        <f t="shared" ref="G66:I66" si="26">ROUND(SUM(G67:G72),5)</f>
        <v>24488.5</v>
      </c>
      <c r="H66" s="38">
        <f t="shared" si="26"/>
        <v>24488.5</v>
      </c>
      <c r="I66" s="38">
        <f t="shared" si="26"/>
        <v>9162.7999999999993</v>
      </c>
      <c r="J66" s="38">
        <f t="shared" ref="J66" si="27">ROUND(SUM(J67:J72),5)</f>
        <v>36651.199999999997</v>
      </c>
    </row>
    <row r="67" spans="1:10" x14ac:dyDescent="0.25">
      <c r="A67" s="68"/>
      <c r="B67" s="74"/>
      <c r="C67" s="78"/>
      <c r="D67" s="48" t="s">
        <v>5</v>
      </c>
      <c r="E67" s="40">
        <f t="shared" si="15"/>
        <v>0</v>
      </c>
      <c r="F67" s="53">
        <f t="shared" ref="F67:J67" si="28">ROUND(F74+F81,5)</f>
        <v>0</v>
      </c>
      <c r="G67" s="53">
        <f t="shared" si="28"/>
        <v>0</v>
      </c>
      <c r="H67" s="53">
        <f t="shared" ref="H67:I67" si="29">ROUND(H74+H81,5)</f>
        <v>0</v>
      </c>
      <c r="I67" s="53">
        <f t="shared" si="29"/>
        <v>0</v>
      </c>
      <c r="J67" s="53">
        <f t="shared" si="28"/>
        <v>0</v>
      </c>
    </row>
    <row r="68" spans="1:10" ht="31.5" x14ac:dyDescent="0.25">
      <c r="A68" s="68"/>
      <c r="B68" s="74"/>
      <c r="C68" s="78"/>
      <c r="D68" s="48" t="s">
        <v>6</v>
      </c>
      <c r="E68" s="40">
        <f t="shared" si="15"/>
        <v>45977.1</v>
      </c>
      <c r="F68" s="53">
        <f t="shared" ref="F68:J72" si="30">ROUND(F75+F82,5)</f>
        <v>15325.7</v>
      </c>
      <c r="G68" s="53">
        <f t="shared" si="30"/>
        <v>15325.7</v>
      </c>
      <c r="H68" s="53">
        <f t="shared" ref="H68:I68" si="31">ROUND(H75+H82,5)</f>
        <v>15325.7</v>
      </c>
      <c r="I68" s="53">
        <f t="shared" si="31"/>
        <v>0</v>
      </c>
      <c r="J68" s="53">
        <f t="shared" si="30"/>
        <v>0</v>
      </c>
    </row>
    <row r="69" spans="1:10" x14ac:dyDescent="0.25">
      <c r="A69" s="68"/>
      <c r="B69" s="74"/>
      <c r="C69" s="78"/>
      <c r="D69" s="48" t="s">
        <v>7</v>
      </c>
      <c r="E69" s="40">
        <f t="shared" si="15"/>
        <v>73302.399999999994</v>
      </c>
      <c r="F69" s="53">
        <f>ROUND(F76+F83,5)</f>
        <v>9162.7999999999993</v>
      </c>
      <c r="G69" s="53">
        <f t="shared" si="30"/>
        <v>9162.7999999999993</v>
      </c>
      <c r="H69" s="53">
        <f t="shared" ref="H69:I69" si="32">ROUND(H76+H83,5)</f>
        <v>9162.7999999999993</v>
      </c>
      <c r="I69" s="53">
        <f t="shared" si="32"/>
        <v>9162.7999999999993</v>
      </c>
      <c r="J69" s="53">
        <f t="shared" si="30"/>
        <v>36651.199999999997</v>
      </c>
    </row>
    <row r="70" spans="1:10" ht="39.75" customHeight="1" x14ac:dyDescent="0.25">
      <c r="A70" s="68"/>
      <c r="B70" s="74"/>
      <c r="C70" s="78"/>
      <c r="D70" s="48" t="s">
        <v>9</v>
      </c>
      <c r="E70" s="40">
        <f t="shared" si="15"/>
        <v>0</v>
      </c>
      <c r="F70" s="53">
        <f t="shared" si="30"/>
        <v>0</v>
      </c>
      <c r="G70" s="53">
        <f t="shared" si="30"/>
        <v>0</v>
      </c>
      <c r="H70" s="53">
        <f>ROUND(H77+H84,5)</f>
        <v>0</v>
      </c>
      <c r="I70" s="53">
        <f>ROUND(I77+I84,5)</f>
        <v>0</v>
      </c>
      <c r="J70" s="53">
        <f t="shared" si="30"/>
        <v>0</v>
      </c>
    </row>
    <row r="71" spans="1:10" x14ac:dyDescent="0.25">
      <c r="A71" s="68"/>
      <c r="B71" s="74"/>
      <c r="C71" s="78"/>
      <c r="D71" s="48" t="s">
        <v>19</v>
      </c>
      <c r="E71" s="40">
        <f t="shared" si="15"/>
        <v>0</v>
      </c>
      <c r="F71" s="53">
        <f t="shared" si="30"/>
        <v>0</v>
      </c>
      <c r="G71" s="53">
        <f t="shared" si="30"/>
        <v>0</v>
      </c>
      <c r="H71" s="53">
        <f t="shared" ref="H71:I71" si="33">ROUND(H78+H85,5)</f>
        <v>0</v>
      </c>
      <c r="I71" s="53">
        <f t="shared" si="33"/>
        <v>0</v>
      </c>
      <c r="J71" s="53">
        <f t="shared" si="30"/>
        <v>0</v>
      </c>
    </row>
    <row r="72" spans="1:10" x14ac:dyDescent="0.25">
      <c r="A72" s="68"/>
      <c r="B72" s="74"/>
      <c r="C72" s="78"/>
      <c r="D72" s="48" t="s">
        <v>8</v>
      </c>
      <c r="E72" s="40">
        <f t="shared" si="15"/>
        <v>0</v>
      </c>
      <c r="F72" s="53">
        <f t="shared" si="30"/>
        <v>0</v>
      </c>
      <c r="G72" s="53">
        <f t="shared" si="30"/>
        <v>0</v>
      </c>
      <c r="H72" s="53">
        <f t="shared" ref="H72:I72" si="34">ROUND(H79+H86,5)</f>
        <v>0</v>
      </c>
      <c r="I72" s="53">
        <f t="shared" si="34"/>
        <v>0</v>
      </c>
      <c r="J72" s="53">
        <f t="shared" si="30"/>
        <v>0</v>
      </c>
    </row>
    <row r="73" spans="1:10" s="10" customFormat="1" x14ac:dyDescent="0.25">
      <c r="A73" s="68"/>
      <c r="B73" s="74"/>
      <c r="C73" s="67" t="s">
        <v>84</v>
      </c>
      <c r="D73" s="47" t="s">
        <v>3</v>
      </c>
      <c r="E73" s="37">
        <f t="shared" si="15"/>
        <v>118479.5</v>
      </c>
      <c r="F73" s="38">
        <f t="shared" ref="F73" si="35">ROUND(SUM(F74:F79),5)</f>
        <v>24388.5</v>
      </c>
      <c r="G73" s="38">
        <f t="shared" ref="G73:I73" si="36">ROUND(SUM(G74:G79),5)</f>
        <v>24388.5</v>
      </c>
      <c r="H73" s="38">
        <f t="shared" si="36"/>
        <v>24388.5</v>
      </c>
      <c r="I73" s="38">
        <f t="shared" si="36"/>
        <v>9062.7999999999993</v>
      </c>
      <c r="J73" s="38">
        <f t="shared" ref="J73" si="37">ROUND(SUM(J74:J79),5)</f>
        <v>36251.199999999997</v>
      </c>
    </row>
    <row r="74" spans="1:10" x14ac:dyDescent="0.25">
      <c r="A74" s="68"/>
      <c r="B74" s="74"/>
      <c r="C74" s="68"/>
      <c r="D74" s="48" t="s">
        <v>5</v>
      </c>
      <c r="E74" s="40">
        <f t="shared" si="15"/>
        <v>0</v>
      </c>
      <c r="F74" s="35">
        <v>0</v>
      </c>
      <c r="G74" s="35">
        <v>0</v>
      </c>
      <c r="H74" s="35">
        <v>0</v>
      </c>
      <c r="I74" s="35">
        <v>0</v>
      </c>
      <c r="J74" s="49">
        <v>0</v>
      </c>
    </row>
    <row r="75" spans="1:10" ht="31.5" x14ac:dyDescent="0.25">
      <c r="A75" s="68"/>
      <c r="B75" s="74"/>
      <c r="C75" s="68"/>
      <c r="D75" s="48" t="s">
        <v>6</v>
      </c>
      <c r="E75" s="40">
        <f t="shared" si="15"/>
        <v>45977.1</v>
      </c>
      <c r="F75" s="35">
        <v>15325.7</v>
      </c>
      <c r="G75" s="35">
        <v>15325.7</v>
      </c>
      <c r="H75" s="35">
        <v>15325.7</v>
      </c>
      <c r="I75" s="35">
        <v>0</v>
      </c>
      <c r="J75" s="49">
        <v>0</v>
      </c>
    </row>
    <row r="76" spans="1:10" x14ac:dyDescent="0.25">
      <c r="A76" s="68"/>
      <c r="B76" s="74"/>
      <c r="C76" s="68"/>
      <c r="D76" s="48" t="s">
        <v>7</v>
      </c>
      <c r="E76" s="40">
        <f t="shared" si="15"/>
        <v>72502.399999999994</v>
      </c>
      <c r="F76" s="35">
        <v>9062.7999999999993</v>
      </c>
      <c r="G76" s="35">
        <v>9062.7999999999993</v>
      </c>
      <c r="H76" s="35">
        <v>9062.7999999999993</v>
      </c>
      <c r="I76" s="35">
        <v>9062.7999999999993</v>
      </c>
      <c r="J76" s="49">
        <f>4*9062.8</f>
        <v>36251.199999999997</v>
      </c>
    </row>
    <row r="77" spans="1:10" ht="38.25" customHeight="1" x14ac:dyDescent="0.25">
      <c r="A77" s="68"/>
      <c r="B77" s="74"/>
      <c r="C77" s="68"/>
      <c r="D77" s="48" t="s">
        <v>9</v>
      </c>
      <c r="E77" s="40">
        <f t="shared" si="15"/>
        <v>0</v>
      </c>
      <c r="F77" s="35">
        <v>0</v>
      </c>
      <c r="G77" s="35">
        <v>0</v>
      </c>
      <c r="H77" s="35">
        <v>0</v>
      </c>
      <c r="I77" s="35">
        <v>0</v>
      </c>
      <c r="J77" s="49">
        <v>0</v>
      </c>
    </row>
    <row r="78" spans="1:10" x14ac:dyDescent="0.25">
      <c r="A78" s="68"/>
      <c r="B78" s="74"/>
      <c r="C78" s="68"/>
      <c r="D78" s="48" t="s">
        <v>19</v>
      </c>
      <c r="E78" s="40">
        <f t="shared" si="15"/>
        <v>0</v>
      </c>
      <c r="F78" s="35">
        <v>0</v>
      </c>
      <c r="G78" s="35">
        <v>0</v>
      </c>
      <c r="H78" s="35">
        <v>0</v>
      </c>
      <c r="I78" s="35">
        <v>0</v>
      </c>
      <c r="J78" s="49">
        <v>0</v>
      </c>
    </row>
    <row r="79" spans="1:10" x14ac:dyDescent="0.25">
      <c r="A79" s="68"/>
      <c r="B79" s="74"/>
      <c r="C79" s="69"/>
      <c r="D79" s="48" t="s">
        <v>8</v>
      </c>
      <c r="E79" s="40">
        <f t="shared" si="15"/>
        <v>0</v>
      </c>
      <c r="F79" s="35">
        <v>0</v>
      </c>
      <c r="G79" s="35">
        <v>0</v>
      </c>
      <c r="H79" s="35">
        <v>0</v>
      </c>
      <c r="I79" s="35">
        <v>0</v>
      </c>
      <c r="J79" s="49">
        <v>0</v>
      </c>
    </row>
    <row r="80" spans="1:10" s="10" customFormat="1" x14ac:dyDescent="0.25">
      <c r="A80" s="68"/>
      <c r="B80" s="74"/>
      <c r="C80" s="70" t="s">
        <v>85</v>
      </c>
      <c r="D80" s="47" t="s">
        <v>3</v>
      </c>
      <c r="E80" s="37">
        <f t="shared" si="15"/>
        <v>800</v>
      </c>
      <c r="F80" s="38">
        <f t="shared" ref="F80" si="38">ROUND(SUM(F81:F86),5)</f>
        <v>100</v>
      </c>
      <c r="G80" s="38">
        <f t="shared" ref="G80:I80" si="39">ROUND(SUM(G81:G86),5)</f>
        <v>100</v>
      </c>
      <c r="H80" s="38">
        <f t="shared" si="39"/>
        <v>100</v>
      </c>
      <c r="I80" s="38">
        <f t="shared" si="39"/>
        <v>100</v>
      </c>
      <c r="J80" s="38">
        <f t="shared" ref="J80" si="40">ROUND(SUM(J81:J86),5)</f>
        <v>400</v>
      </c>
    </row>
    <row r="81" spans="1:10" x14ac:dyDescent="0.25">
      <c r="A81" s="68"/>
      <c r="B81" s="74"/>
      <c r="C81" s="71"/>
      <c r="D81" s="48" t="s">
        <v>5</v>
      </c>
      <c r="E81" s="40">
        <f t="shared" ref="E81:E93" si="41">ROUND(SUM(F81:J81),5)</f>
        <v>0</v>
      </c>
      <c r="F81" s="35">
        <v>0</v>
      </c>
      <c r="G81" s="35">
        <v>0</v>
      </c>
      <c r="H81" s="35">
        <v>0</v>
      </c>
      <c r="I81" s="35">
        <v>0</v>
      </c>
      <c r="J81" s="49">
        <v>0</v>
      </c>
    </row>
    <row r="82" spans="1:10" ht="31.5" x14ac:dyDescent="0.25">
      <c r="A82" s="68"/>
      <c r="B82" s="74"/>
      <c r="C82" s="71"/>
      <c r="D82" s="48" t="s">
        <v>6</v>
      </c>
      <c r="E82" s="40">
        <f t="shared" si="41"/>
        <v>0</v>
      </c>
      <c r="F82" s="35">
        <v>0</v>
      </c>
      <c r="G82" s="35">
        <v>0</v>
      </c>
      <c r="H82" s="35">
        <v>0</v>
      </c>
      <c r="I82" s="35">
        <v>0</v>
      </c>
      <c r="J82" s="49">
        <v>0</v>
      </c>
    </row>
    <row r="83" spans="1:10" x14ac:dyDescent="0.25">
      <c r="A83" s="68"/>
      <c r="B83" s="74"/>
      <c r="C83" s="71"/>
      <c r="D83" s="48" t="s">
        <v>7</v>
      </c>
      <c r="E83" s="40">
        <f t="shared" si="41"/>
        <v>800</v>
      </c>
      <c r="F83" s="35">
        <v>100</v>
      </c>
      <c r="G83" s="35">
        <v>100</v>
      </c>
      <c r="H83" s="35">
        <v>100</v>
      </c>
      <c r="I83" s="35">
        <v>100</v>
      </c>
      <c r="J83" s="49">
        <f>4*100</f>
        <v>400</v>
      </c>
    </row>
    <row r="84" spans="1:10" ht="47.25" x14ac:dyDescent="0.25">
      <c r="A84" s="68"/>
      <c r="B84" s="74"/>
      <c r="C84" s="71"/>
      <c r="D84" s="48" t="s">
        <v>9</v>
      </c>
      <c r="E84" s="40">
        <f t="shared" si="41"/>
        <v>0</v>
      </c>
      <c r="F84" s="35">
        <v>0</v>
      </c>
      <c r="G84" s="35">
        <v>0</v>
      </c>
      <c r="H84" s="35">
        <v>0</v>
      </c>
      <c r="I84" s="35">
        <v>0</v>
      </c>
      <c r="J84" s="49"/>
    </row>
    <row r="85" spans="1:10" x14ac:dyDescent="0.25">
      <c r="A85" s="68"/>
      <c r="B85" s="74"/>
      <c r="C85" s="71"/>
      <c r="D85" s="48" t="s">
        <v>19</v>
      </c>
      <c r="E85" s="40">
        <f t="shared" si="41"/>
        <v>0</v>
      </c>
      <c r="F85" s="35">
        <v>0</v>
      </c>
      <c r="G85" s="35">
        <v>0</v>
      </c>
      <c r="H85" s="35">
        <v>0</v>
      </c>
      <c r="I85" s="35">
        <v>0</v>
      </c>
      <c r="J85" s="49">
        <v>0</v>
      </c>
    </row>
    <row r="86" spans="1:10" x14ac:dyDescent="0.25">
      <c r="A86" s="69"/>
      <c r="B86" s="75"/>
      <c r="C86" s="72"/>
      <c r="D86" s="48" t="s">
        <v>8</v>
      </c>
      <c r="E86" s="40">
        <f t="shared" si="41"/>
        <v>0</v>
      </c>
      <c r="F86" s="35">
        <v>0</v>
      </c>
      <c r="G86" s="35">
        <v>0</v>
      </c>
      <c r="H86" s="35">
        <v>0</v>
      </c>
      <c r="I86" s="35">
        <v>0</v>
      </c>
      <c r="J86" s="49">
        <v>0</v>
      </c>
    </row>
    <row r="87" spans="1:10" s="10" customFormat="1" x14ac:dyDescent="0.25">
      <c r="A87" s="67"/>
      <c r="B87" s="73" t="s">
        <v>10</v>
      </c>
      <c r="C87" s="67"/>
      <c r="D87" s="47" t="s">
        <v>3</v>
      </c>
      <c r="E87" s="37">
        <f t="shared" si="41"/>
        <v>9603702.8780000005</v>
      </c>
      <c r="F87" s="38">
        <f t="shared" ref="F87" si="42">ROUND(SUM(F88:F93),5)</f>
        <v>2233217.352</v>
      </c>
      <c r="G87" s="38">
        <f t="shared" ref="G87:I87" si="43">ROUND(SUM(G88:G93),5)</f>
        <v>2252772.608</v>
      </c>
      <c r="H87" s="38">
        <f t="shared" si="43"/>
        <v>2239874.9079999998</v>
      </c>
      <c r="I87" s="38">
        <f t="shared" si="43"/>
        <v>690567.60199999996</v>
      </c>
      <c r="J87" s="38">
        <f t="shared" ref="J87" si="44">ROUND(SUM(J88:J93),5)</f>
        <v>2187270.4079999998</v>
      </c>
    </row>
    <row r="88" spans="1:10" x14ac:dyDescent="0.25">
      <c r="A88" s="68"/>
      <c r="B88" s="74"/>
      <c r="C88" s="68"/>
      <c r="D88" s="48" t="s">
        <v>5</v>
      </c>
      <c r="E88" s="40">
        <f t="shared" si="41"/>
        <v>172731.4</v>
      </c>
      <c r="F88" s="49">
        <f t="shared" ref="F88:J88" si="45">ROUND(F18+F25+F32+F60+F67+F11,5)</f>
        <v>57963.7</v>
      </c>
      <c r="G88" s="49">
        <f t="shared" si="45"/>
        <v>57949</v>
      </c>
      <c r="H88" s="49">
        <f t="shared" ref="H88:I88" si="46">ROUND(H18+H25+H32+H60+H67+H11,5)</f>
        <v>56818.7</v>
      </c>
      <c r="I88" s="49">
        <f t="shared" si="46"/>
        <v>0</v>
      </c>
      <c r="J88" s="49">
        <f t="shared" si="45"/>
        <v>0</v>
      </c>
    </row>
    <row r="89" spans="1:10" ht="31.5" x14ac:dyDescent="0.25">
      <c r="A89" s="68"/>
      <c r="B89" s="74"/>
      <c r="C89" s="68"/>
      <c r="D89" s="48" t="s">
        <v>6</v>
      </c>
      <c r="E89" s="40">
        <f t="shared" si="41"/>
        <v>4783808.2</v>
      </c>
      <c r="F89" s="49">
        <f t="shared" ref="F89:J89" si="47">ROUND(F19+F26+F33+F61+F68+F12,5)</f>
        <v>1595147.9</v>
      </c>
      <c r="G89" s="49">
        <f t="shared" si="47"/>
        <v>1592678.6</v>
      </c>
      <c r="H89" s="49">
        <f t="shared" ref="H89:I89" si="48">ROUND(H19+H26+H33+H61+H68+H12,5)</f>
        <v>1595981.7</v>
      </c>
      <c r="I89" s="49">
        <f t="shared" si="48"/>
        <v>0</v>
      </c>
      <c r="J89" s="49">
        <f t="shared" si="47"/>
        <v>0</v>
      </c>
    </row>
    <row r="90" spans="1:10" x14ac:dyDescent="0.25">
      <c r="A90" s="68"/>
      <c r="B90" s="74"/>
      <c r="C90" s="68"/>
      <c r="D90" s="48" t="s">
        <v>7</v>
      </c>
      <c r="E90" s="40">
        <f t="shared" si="41"/>
        <v>2401389.787</v>
      </c>
      <c r="F90" s="49">
        <f t="shared" ref="F90:J90" si="49">ROUND(F20+F27+F34+F62+F69+F13,5)</f>
        <v>291075.22700000001</v>
      </c>
      <c r="G90" s="49">
        <f t="shared" si="49"/>
        <v>343533.05900000001</v>
      </c>
      <c r="H90" s="49">
        <f t="shared" ref="H90:I90" si="50">ROUND(H20+H27+H34+H62+H69+H13,5)</f>
        <v>341443.49099999998</v>
      </c>
      <c r="I90" s="49">
        <f t="shared" si="50"/>
        <v>335067.60200000001</v>
      </c>
      <c r="J90" s="49">
        <f t="shared" si="49"/>
        <v>1090270.4080000001</v>
      </c>
    </row>
    <row r="91" spans="1:10" ht="47.25" x14ac:dyDescent="0.25">
      <c r="A91" s="68"/>
      <c r="B91" s="74"/>
      <c r="C91" s="68"/>
      <c r="D91" s="48" t="s">
        <v>9</v>
      </c>
      <c r="E91" s="40">
        <f t="shared" si="41"/>
        <v>0</v>
      </c>
      <c r="F91" s="49">
        <f t="shared" ref="F91:J91" si="51">ROUND(F21+F28+F35+F63+F70+F14,5)</f>
        <v>0</v>
      </c>
      <c r="G91" s="49">
        <f t="shared" si="51"/>
        <v>0</v>
      </c>
      <c r="H91" s="49">
        <f t="shared" ref="H91:I91" si="52">ROUND(H21+H28+H35+H63+H70+H14,5)</f>
        <v>0</v>
      </c>
      <c r="I91" s="49">
        <f t="shared" si="52"/>
        <v>0</v>
      </c>
      <c r="J91" s="49">
        <f t="shared" si="51"/>
        <v>0</v>
      </c>
    </row>
    <row r="92" spans="1:10" x14ac:dyDescent="0.25">
      <c r="A92" s="68"/>
      <c r="B92" s="74"/>
      <c r="C92" s="68"/>
      <c r="D92" s="48" t="s">
        <v>19</v>
      </c>
      <c r="E92" s="40">
        <f t="shared" si="41"/>
        <v>0</v>
      </c>
      <c r="F92" s="49">
        <f t="shared" ref="F92:J92" si="53">ROUND(F22+F29+F36+F64+F71+F15,5)</f>
        <v>0</v>
      </c>
      <c r="G92" s="49">
        <f t="shared" si="53"/>
        <v>0</v>
      </c>
      <c r="H92" s="49">
        <f t="shared" ref="H92:I92" si="54">ROUND(H22+H29+H36+H64+H71+H15,5)</f>
        <v>0</v>
      </c>
      <c r="I92" s="49">
        <f t="shared" si="54"/>
        <v>0</v>
      </c>
      <c r="J92" s="49">
        <f t="shared" si="53"/>
        <v>0</v>
      </c>
    </row>
    <row r="93" spans="1:10" x14ac:dyDescent="0.25">
      <c r="A93" s="69"/>
      <c r="B93" s="75"/>
      <c r="C93" s="69"/>
      <c r="D93" s="48" t="s">
        <v>8</v>
      </c>
      <c r="E93" s="40">
        <f t="shared" si="41"/>
        <v>2245773.4909999999</v>
      </c>
      <c r="F93" s="49">
        <f t="shared" ref="F93:J93" si="55">ROUND(F23+F30+F37+F65+F72+F16,5)</f>
        <v>289030.52500000002</v>
      </c>
      <c r="G93" s="49">
        <f t="shared" si="55"/>
        <v>258611.94899999999</v>
      </c>
      <c r="H93" s="49">
        <f t="shared" ref="H93:I93" si="56">ROUND(H23+H30+H37+H65+H72+H16,5)</f>
        <v>245631.01699999999</v>
      </c>
      <c r="I93" s="49">
        <f t="shared" si="56"/>
        <v>355500</v>
      </c>
      <c r="J93" s="49">
        <f t="shared" si="55"/>
        <v>1097000</v>
      </c>
    </row>
    <row r="94" spans="1:10" x14ac:dyDescent="0.25">
      <c r="A94" s="135" t="s">
        <v>11</v>
      </c>
      <c r="B94" s="135"/>
      <c r="C94" s="135"/>
      <c r="D94" s="135"/>
      <c r="E94" s="135"/>
      <c r="F94" s="135"/>
      <c r="G94" s="135"/>
      <c r="H94" s="135"/>
      <c r="I94" s="135"/>
      <c r="J94" s="135"/>
    </row>
    <row r="95" spans="1:10" s="10" customFormat="1" x14ac:dyDescent="0.25">
      <c r="A95" s="76" t="s">
        <v>28</v>
      </c>
      <c r="B95" s="79" t="s">
        <v>66</v>
      </c>
      <c r="C95" s="76" t="s">
        <v>4</v>
      </c>
      <c r="D95" s="36" t="s">
        <v>3</v>
      </c>
      <c r="E95" s="37">
        <f t="shared" ref="E95:E129" si="57">ROUND(SUM(F95:J95),5)</f>
        <v>0</v>
      </c>
      <c r="F95" s="38">
        <f t="shared" ref="F95" si="58">ROUND(SUM(F96:F101),5)</f>
        <v>0</v>
      </c>
      <c r="G95" s="38">
        <f t="shared" ref="G95:I95" si="59">ROUND(SUM(G96:G101),5)</f>
        <v>0</v>
      </c>
      <c r="H95" s="38">
        <f t="shared" si="59"/>
        <v>0</v>
      </c>
      <c r="I95" s="38">
        <f t="shared" si="59"/>
        <v>0</v>
      </c>
      <c r="J95" s="38">
        <f t="shared" ref="J95" si="60">ROUND(SUM(J96:J101),5)</f>
        <v>0</v>
      </c>
    </row>
    <row r="96" spans="1:10" x14ac:dyDescent="0.25">
      <c r="A96" s="77"/>
      <c r="B96" s="80"/>
      <c r="C96" s="77"/>
      <c r="D96" s="39" t="s">
        <v>5</v>
      </c>
      <c r="E96" s="40">
        <f t="shared" si="57"/>
        <v>0</v>
      </c>
      <c r="F96" s="41">
        <v>0</v>
      </c>
      <c r="G96" s="41">
        <v>0</v>
      </c>
      <c r="H96" s="41">
        <v>0</v>
      </c>
      <c r="I96" s="41">
        <v>0</v>
      </c>
      <c r="J96" s="42">
        <v>0</v>
      </c>
    </row>
    <row r="97" spans="1:10" ht="31.5" x14ac:dyDescent="0.25">
      <c r="A97" s="77"/>
      <c r="B97" s="80"/>
      <c r="C97" s="77"/>
      <c r="D97" s="39" t="s">
        <v>6</v>
      </c>
      <c r="E97" s="40">
        <f t="shared" si="57"/>
        <v>0</v>
      </c>
      <c r="F97" s="41">
        <v>0</v>
      </c>
      <c r="G97" s="41">
        <v>0</v>
      </c>
      <c r="H97" s="41">
        <v>0</v>
      </c>
      <c r="I97" s="41">
        <v>0</v>
      </c>
      <c r="J97" s="42">
        <v>0</v>
      </c>
    </row>
    <row r="98" spans="1:10" x14ac:dyDescent="0.25">
      <c r="A98" s="77"/>
      <c r="B98" s="80"/>
      <c r="C98" s="77"/>
      <c r="D98" s="39" t="s">
        <v>7</v>
      </c>
      <c r="E98" s="40">
        <f t="shared" si="57"/>
        <v>0</v>
      </c>
      <c r="F98" s="43">
        <v>0</v>
      </c>
      <c r="G98" s="43">
        <v>0</v>
      </c>
      <c r="H98" s="43">
        <v>0</v>
      </c>
      <c r="I98" s="43">
        <v>0</v>
      </c>
      <c r="J98" s="44">
        <v>0</v>
      </c>
    </row>
    <row r="99" spans="1:10" ht="31.5" x14ac:dyDescent="0.25">
      <c r="A99" s="77"/>
      <c r="B99" s="80"/>
      <c r="C99" s="77"/>
      <c r="D99" s="39" t="s">
        <v>9</v>
      </c>
      <c r="E99" s="40">
        <f t="shared" si="57"/>
        <v>0</v>
      </c>
      <c r="F99" s="41">
        <v>0</v>
      </c>
      <c r="G99" s="41">
        <v>0</v>
      </c>
      <c r="H99" s="41">
        <v>0</v>
      </c>
      <c r="I99" s="41">
        <v>0</v>
      </c>
      <c r="J99" s="42">
        <v>0</v>
      </c>
    </row>
    <row r="100" spans="1:10" x14ac:dyDescent="0.25">
      <c r="A100" s="77"/>
      <c r="B100" s="80"/>
      <c r="C100" s="77"/>
      <c r="D100" s="39" t="s">
        <v>19</v>
      </c>
      <c r="E100" s="40">
        <f t="shared" si="57"/>
        <v>0</v>
      </c>
      <c r="F100" s="41">
        <v>0</v>
      </c>
      <c r="G100" s="41">
        <v>0</v>
      </c>
      <c r="H100" s="41">
        <v>0</v>
      </c>
      <c r="I100" s="41">
        <v>0</v>
      </c>
      <c r="J100" s="42">
        <v>0</v>
      </c>
    </row>
    <row r="101" spans="1:10" x14ac:dyDescent="0.25">
      <c r="A101" s="77"/>
      <c r="B101" s="80"/>
      <c r="C101" s="84"/>
      <c r="D101" s="39" t="s">
        <v>8</v>
      </c>
      <c r="E101" s="40">
        <f t="shared" si="57"/>
        <v>0</v>
      </c>
      <c r="F101" s="41">
        <v>0</v>
      </c>
      <c r="G101" s="41">
        <v>0</v>
      </c>
      <c r="H101" s="41">
        <v>0</v>
      </c>
      <c r="I101" s="41">
        <v>0</v>
      </c>
      <c r="J101" s="42">
        <v>0</v>
      </c>
    </row>
    <row r="102" spans="1:10" s="10" customFormat="1" x14ac:dyDescent="0.25">
      <c r="A102" s="76" t="s">
        <v>29</v>
      </c>
      <c r="B102" s="79" t="s">
        <v>67</v>
      </c>
      <c r="C102" s="76" t="s">
        <v>4</v>
      </c>
      <c r="D102" s="36" t="s">
        <v>3</v>
      </c>
      <c r="E102" s="37">
        <f t="shared" si="57"/>
        <v>85630.887520000004</v>
      </c>
      <c r="F102" s="38">
        <f t="shared" ref="F102" si="61">ROUND(SUM(F103:F108),5)</f>
        <v>25027.409520000001</v>
      </c>
      <c r="G102" s="38">
        <f t="shared" ref="G102:I102" si="62">ROUND(SUM(G103:G108),5)</f>
        <v>8450.6080000000002</v>
      </c>
      <c r="H102" s="38">
        <f t="shared" si="62"/>
        <v>8692.1450000000004</v>
      </c>
      <c r="I102" s="38">
        <f t="shared" si="62"/>
        <v>8692.1450000000004</v>
      </c>
      <c r="J102" s="38">
        <f t="shared" ref="J102" si="63">ROUND(SUM(J103:J108),5)</f>
        <v>34768.58</v>
      </c>
    </row>
    <row r="103" spans="1:10" x14ac:dyDescent="0.25">
      <c r="A103" s="77"/>
      <c r="B103" s="80"/>
      <c r="C103" s="77"/>
      <c r="D103" s="39" t="s">
        <v>5</v>
      </c>
      <c r="E103" s="40">
        <f t="shared" si="57"/>
        <v>0</v>
      </c>
      <c r="F103" s="35">
        <v>0</v>
      </c>
      <c r="G103" s="35">
        <v>0</v>
      </c>
      <c r="H103" s="35">
        <v>0</v>
      </c>
      <c r="I103" s="35">
        <v>0</v>
      </c>
      <c r="J103" s="49">
        <v>0</v>
      </c>
    </row>
    <row r="104" spans="1:10" ht="31.5" x14ac:dyDescent="0.25">
      <c r="A104" s="77"/>
      <c r="B104" s="80"/>
      <c r="C104" s="77"/>
      <c r="D104" s="39" t="s">
        <v>6</v>
      </c>
      <c r="E104" s="40">
        <f t="shared" si="57"/>
        <v>0</v>
      </c>
      <c r="F104" s="35">
        <v>0</v>
      </c>
      <c r="G104" s="35">
        <v>0</v>
      </c>
      <c r="H104" s="35">
        <v>0</v>
      </c>
      <c r="I104" s="35">
        <v>0</v>
      </c>
      <c r="J104" s="49">
        <v>0</v>
      </c>
    </row>
    <row r="105" spans="1:10" x14ac:dyDescent="0.25">
      <c r="A105" s="77"/>
      <c r="B105" s="80"/>
      <c r="C105" s="77"/>
      <c r="D105" s="39" t="s">
        <v>7</v>
      </c>
      <c r="E105" s="40">
        <f t="shared" si="57"/>
        <v>81932.418449999997</v>
      </c>
      <c r="F105" s="54">
        <f>8218.36+13110.58045</f>
        <v>21328.940450000002</v>
      </c>
      <c r="G105" s="54">
        <v>8450.6080000000002</v>
      </c>
      <c r="H105" s="54">
        <v>8692.1450000000004</v>
      </c>
      <c r="I105" s="54">
        <v>8692.1450000000004</v>
      </c>
      <c r="J105" s="55">
        <f>4*8692.145</f>
        <v>34768.58</v>
      </c>
    </row>
    <row r="106" spans="1:10" ht="31.5" x14ac:dyDescent="0.25">
      <c r="A106" s="77"/>
      <c r="B106" s="80"/>
      <c r="C106" s="77"/>
      <c r="D106" s="39" t="s">
        <v>9</v>
      </c>
      <c r="E106" s="40">
        <f t="shared" si="57"/>
        <v>0</v>
      </c>
      <c r="F106" s="35">
        <v>0</v>
      </c>
      <c r="G106" s="35">
        <v>0</v>
      </c>
      <c r="H106" s="35">
        <v>0</v>
      </c>
      <c r="I106" s="35">
        <v>0</v>
      </c>
      <c r="J106" s="49">
        <v>0</v>
      </c>
    </row>
    <row r="107" spans="1:10" x14ac:dyDescent="0.25">
      <c r="A107" s="77"/>
      <c r="B107" s="80"/>
      <c r="C107" s="77"/>
      <c r="D107" s="39" t="s">
        <v>19</v>
      </c>
      <c r="E107" s="40">
        <f t="shared" si="57"/>
        <v>0</v>
      </c>
      <c r="F107" s="35">
        <v>0</v>
      </c>
      <c r="G107" s="35">
        <v>0</v>
      </c>
      <c r="H107" s="35">
        <v>0</v>
      </c>
      <c r="I107" s="35">
        <v>0</v>
      </c>
      <c r="J107" s="49">
        <v>0</v>
      </c>
    </row>
    <row r="108" spans="1:10" ht="61.5" customHeight="1" x14ac:dyDescent="0.25">
      <c r="A108" s="77"/>
      <c r="B108" s="80"/>
      <c r="C108" s="84"/>
      <c r="D108" s="39" t="s">
        <v>8</v>
      </c>
      <c r="E108" s="40">
        <f t="shared" si="57"/>
        <v>3698.4690700000001</v>
      </c>
      <c r="F108" s="35">
        <v>3698.4690700000001</v>
      </c>
      <c r="G108" s="35">
        <v>0</v>
      </c>
      <c r="H108" s="35">
        <v>0</v>
      </c>
      <c r="I108" s="35">
        <v>0</v>
      </c>
      <c r="J108" s="49">
        <v>0</v>
      </c>
    </row>
    <row r="109" spans="1:10" s="10" customFormat="1" x14ac:dyDescent="0.25">
      <c r="A109" s="76" t="s">
        <v>36</v>
      </c>
      <c r="B109" s="79" t="s">
        <v>68</v>
      </c>
      <c r="C109" s="76" t="s">
        <v>4</v>
      </c>
      <c r="D109" s="36" t="s">
        <v>3</v>
      </c>
      <c r="E109" s="37">
        <f t="shared" si="57"/>
        <v>15187.44</v>
      </c>
      <c r="F109" s="38">
        <f t="shared" ref="F109" si="64">ROUND(SUM(F110:F115),5)</f>
        <v>1898.43</v>
      </c>
      <c r="G109" s="38">
        <f t="shared" ref="G109:I109" si="65">ROUND(SUM(G110:G115),5)</f>
        <v>1898.43</v>
      </c>
      <c r="H109" s="38">
        <f t="shared" si="65"/>
        <v>1898.43</v>
      </c>
      <c r="I109" s="38">
        <f t="shared" si="65"/>
        <v>1898.43</v>
      </c>
      <c r="J109" s="38">
        <f t="shared" ref="J109" si="66">ROUND(SUM(J110:J115),5)</f>
        <v>7593.72</v>
      </c>
    </row>
    <row r="110" spans="1:10" x14ac:dyDescent="0.25">
      <c r="A110" s="77"/>
      <c r="B110" s="80"/>
      <c r="C110" s="77"/>
      <c r="D110" s="39" t="s">
        <v>5</v>
      </c>
      <c r="E110" s="40">
        <f t="shared" si="57"/>
        <v>0</v>
      </c>
      <c r="F110" s="35">
        <v>0</v>
      </c>
      <c r="G110" s="35">
        <v>0</v>
      </c>
      <c r="H110" s="35">
        <v>0</v>
      </c>
      <c r="I110" s="35">
        <v>0</v>
      </c>
      <c r="J110" s="49">
        <v>0</v>
      </c>
    </row>
    <row r="111" spans="1:10" ht="31.5" x14ac:dyDescent="0.25">
      <c r="A111" s="77"/>
      <c r="B111" s="80"/>
      <c r="C111" s="77"/>
      <c r="D111" s="39" t="s">
        <v>6</v>
      </c>
      <c r="E111" s="40">
        <f t="shared" si="57"/>
        <v>0</v>
      </c>
      <c r="F111" s="50">
        <v>0</v>
      </c>
      <c r="G111" s="50">
        <v>0</v>
      </c>
      <c r="H111" s="50">
        <v>0</v>
      </c>
      <c r="I111" s="50">
        <v>0</v>
      </c>
      <c r="J111" s="51">
        <v>0</v>
      </c>
    </row>
    <row r="112" spans="1:10" x14ac:dyDescent="0.25">
      <c r="A112" s="77"/>
      <c r="B112" s="80"/>
      <c r="C112" s="77"/>
      <c r="D112" s="39" t="s">
        <v>7</v>
      </c>
      <c r="E112" s="40">
        <f t="shared" si="57"/>
        <v>15187.44</v>
      </c>
      <c r="F112" s="54">
        <v>1898.43</v>
      </c>
      <c r="G112" s="54">
        <v>1898.43</v>
      </c>
      <c r="H112" s="54">
        <v>1898.43</v>
      </c>
      <c r="I112" s="54">
        <v>1898.43</v>
      </c>
      <c r="J112" s="55">
        <f>4*1898.43</f>
        <v>7593.72</v>
      </c>
    </row>
    <row r="113" spans="1:10" ht="31.5" x14ac:dyDescent="0.25">
      <c r="A113" s="77"/>
      <c r="B113" s="80"/>
      <c r="C113" s="77"/>
      <c r="D113" s="39" t="s">
        <v>9</v>
      </c>
      <c r="E113" s="40">
        <f t="shared" si="57"/>
        <v>0</v>
      </c>
      <c r="F113" s="50">
        <v>0</v>
      </c>
      <c r="G113" s="50">
        <v>0</v>
      </c>
      <c r="H113" s="50">
        <v>0</v>
      </c>
      <c r="I113" s="50">
        <v>0</v>
      </c>
      <c r="J113" s="51">
        <v>0</v>
      </c>
    </row>
    <row r="114" spans="1:10" x14ac:dyDescent="0.25">
      <c r="A114" s="77"/>
      <c r="B114" s="80"/>
      <c r="C114" s="77"/>
      <c r="D114" s="39" t="s">
        <v>19</v>
      </c>
      <c r="E114" s="40">
        <f t="shared" si="57"/>
        <v>0</v>
      </c>
      <c r="F114" s="50">
        <v>0</v>
      </c>
      <c r="G114" s="50">
        <v>0</v>
      </c>
      <c r="H114" s="50">
        <v>0</v>
      </c>
      <c r="I114" s="50">
        <v>0</v>
      </c>
      <c r="J114" s="51">
        <v>0</v>
      </c>
    </row>
    <row r="115" spans="1:10" x14ac:dyDescent="0.25">
      <c r="A115" s="84"/>
      <c r="B115" s="81"/>
      <c r="C115" s="84"/>
      <c r="D115" s="39" t="s">
        <v>8</v>
      </c>
      <c r="E115" s="40">
        <f t="shared" si="57"/>
        <v>0</v>
      </c>
      <c r="F115" s="50">
        <v>0</v>
      </c>
      <c r="G115" s="50">
        <v>0</v>
      </c>
      <c r="H115" s="50">
        <v>0</v>
      </c>
      <c r="I115" s="50">
        <v>0</v>
      </c>
      <c r="J115" s="51">
        <v>0</v>
      </c>
    </row>
    <row r="116" spans="1:10" x14ac:dyDescent="0.25">
      <c r="A116" s="76" t="s">
        <v>55</v>
      </c>
      <c r="B116" s="79" t="s">
        <v>69</v>
      </c>
      <c r="C116" s="76" t="s">
        <v>4</v>
      </c>
      <c r="D116" s="36" t="s">
        <v>3</v>
      </c>
      <c r="E116" s="37">
        <f t="shared" si="57"/>
        <v>174057.05984</v>
      </c>
      <c r="F116" s="38">
        <f t="shared" ref="F116" si="67">ROUND(SUM(F117:F122),5)</f>
        <v>21352.353279999999</v>
      </c>
      <c r="G116" s="38">
        <f t="shared" ref="G116:I116" si="68">ROUND(SUM(G117:G122),5)</f>
        <v>21352.353279999999</v>
      </c>
      <c r="H116" s="38">
        <f t="shared" si="68"/>
        <v>21352.353279999999</v>
      </c>
      <c r="I116" s="38">
        <f t="shared" si="68"/>
        <v>22000</v>
      </c>
      <c r="J116" s="38">
        <f t="shared" ref="J116" si="69">ROUND(SUM(J117:J122),5)</f>
        <v>88000</v>
      </c>
    </row>
    <row r="117" spans="1:10" x14ac:dyDescent="0.25">
      <c r="A117" s="77"/>
      <c r="B117" s="80"/>
      <c r="C117" s="77"/>
      <c r="D117" s="39" t="s">
        <v>5</v>
      </c>
      <c r="E117" s="40">
        <f t="shared" si="57"/>
        <v>0</v>
      </c>
      <c r="F117" s="50">
        <v>0</v>
      </c>
      <c r="G117" s="50">
        <v>0</v>
      </c>
      <c r="H117" s="50">
        <v>0</v>
      </c>
      <c r="I117" s="50">
        <v>0</v>
      </c>
      <c r="J117" s="51">
        <v>0</v>
      </c>
    </row>
    <row r="118" spans="1:10" ht="31.5" x14ac:dyDescent="0.25">
      <c r="A118" s="77"/>
      <c r="B118" s="80"/>
      <c r="C118" s="77"/>
      <c r="D118" s="39" t="s">
        <v>6</v>
      </c>
      <c r="E118" s="40">
        <f t="shared" si="57"/>
        <v>0</v>
      </c>
      <c r="F118" s="50">
        <v>0</v>
      </c>
      <c r="G118" s="50">
        <v>0</v>
      </c>
      <c r="H118" s="50">
        <v>0</v>
      </c>
      <c r="I118" s="50">
        <v>0</v>
      </c>
      <c r="J118" s="51">
        <v>0</v>
      </c>
    </row>
    <row r="119" spans="1:10" x14ac:dyDescent="0.25">
      <c r="A119" s="77"/>
      <c r="B119" s="80"/>
      <c r="C119" s="77"/>
      <c r="D119" s="39" t="s">
        <v>7</v>
      </c>
      <c r="E119" s="40">
        <f t="shared" si="57"/>
        <v>93699.895000000004</v>
      </c>
      <c r="F119" s="54">
        <v>17347.965</v>
      </c>
      <c r="G119" s="54">
        <v>10675.965</v>
      </c>
      <c r="H119" s="54">
        <v>10675.965</v>
      </c>
      <c r="I119" s="54">
        <v>11000</v>
      </c>
      <c r="J119" s="55">
        <f>4*11000</f>
        <v>44000</v>
      </c>
    </row>
    <row r="120" spans="1:10" ht="31.5" x14ac:dyDescent="0.25">
      <c r="A120" s="77"/>
      <c r="B120" s="80"/>
      <c r="C120" s="77"/>
      <c r="D120" s="39" t="s">
        <v>9</v>
      </c>
      <c r="E120" s="40">
        <f t="shared" si="57"/>
        <v>0</v>
      </c>
      <c r="F120" s="50">
        <v>0</v>
      </c>
      <c r="G120" s="50">
        <v>0</v>
      </c>
      <c r="H120" s="50">
        <v>0</v>
      </c>
      <c r="I120" s="50">
        <v>0</v>
      </c>
      <c r="J120" s="51">
        <v>0</v>
      </c>
    </row>
    <row r="121" spans="1:10" x14ac:dyDescent="0.25">
      <c r="A121" s="77"/>
      <c r="B121" s="80"/>
      <c r="C121" s="77"/>
      <c r="D121" s="39" t="s">
        <v>19</v>
      </c>
      <c r="E121" s="40">
        <f t="shared" si="57"/>
        <v>0</v>
      </c>
      <c r="F121" s="50">
        <v>0</v>
      </c>
      <c r="G121" s="50">
        <v>0</v>
      </c>
      <c r="H121" s="50">
        <v>0</v>
      </c>
      <c r="I121" s="50">
        <v>0</v>
      </c>
      <c r="J121" s="51">
        <v>0</v>
      </c>
    </row>
    <row r="122" spans="1:10" ht="27.75" customHeight="1" x14ac:dyDescent="0.25">
      <c r="A122" s="84"/>
      <c r="B122" s="81"/>
      <c r="C122" s="84"/>
      <c r="D122" s="39" t="s">
        <v>8</v>
      </c>
      <c r="E122" s="40">
        <f t="shared" si="57"/>
        <v>80357.164839999998</v>
      </c>
      <c r="F122" s="50">
        <v>4004.3882800000001</v>
      </c>
      <c r="G122" s="50">
        <v>10676.388279999999</v>
      </c>
      <c r="H122" s="50">
        <v>10676.388279999999</v>
      </c>
      <c r="I122" s="50">
        <v>11000</v>
      </c>
      <c r="J122" s="51">
        <f>11000*4</f>
        <v>44000</v>
      </c>
    </row>
    <row r="123" spans="1:10" s="10" customFormat="1" x14ac:dyDescent="0.25">
      <c r="A123" s="76"/>
      <c r="B123" s="79" t="s">
        <v>12</v>
      </c>
      <c r="C123" s="76"/>
      <c r="D123" s="36" t="s">
        <v>3</v>
      </c>
      <c r="E123" s="37">
        <f t="shared" si="57"/>
        <v>274875.38735999999</v>
      </c>
      <c r="F123" s="38">
        <f t="shared" ref="F123" si="70">ROUND(SUM(F124:F129),5)</f>
        <v>48278.192799999997</v>
      </c>
      <c r="G123" s="38">
        <f t="shared" ref="G123:I123" si="71">ROUND(SUM(G124:G129),5)</f>
        <v>31701.39128</v>
      </c>
      <c r="H123" s="38">
        <f t="shared" si="71"/>
        <v>31942.92828</v>
      </c>
      <c r="I123" s="38">
        <f t="shared" si="71"/>
        <v>32590.575000000001</v>
      </c>
      <c r="J123" s="38">
        <f t="shared" ref="J123" si="72">ROUND(SUM(J124:J129),5)</f>
        <v>130362.3</v>
      </c>
    </row>
    <row r="124" spans="1:10" x14ac:dyDescent="0.25">
      <c r="A124" s="77"/>
      <c r="B124" s="80"/>
      <c r="C124" s="77"/>
      <c r="D124" s="39" t="s">
        <v>5</v>
      </c>
      <c r="E124" s="40">
        <f t="shared" si="57"/>
        <v>0</v>
      </c>
      <c r="F124" s="40">
        <f t="shared" ref="F124:J124" si="73">ROUND(F103+F110+F117+F96,5)</f>
        <v>0</v>
      </c>
      <c r="G124" s="40">
        <f t="shared" si="73"/>
        <v>0</v>
      </c>
      <c r="H124" s="40">
        <f t="shared" ref="H124:I124" si="74">ROUND(H103+H110+H117+H96,5)</f>
        <v>0</v>
      </c>
      <c r="I124" s="40">
        <f t="shared" si="74"/>
        <v>0</v>
      </c>
      <c r="J124" s="40">
        <f t="shared" si="73"/>
        <v>0</v>
      </c>
    </row>
    <row r="125" spans="1:10" ht="31.5" x14ac:dyDescent="0.25">
      <c r="A125" s="77"/>
      <c r="B125" s="80"/>
      <c r="C125" s="77"/>
      <c r="D125" s="39" t="s">
        <v>6</v>
      </c>
      <c r="E125" s="40">
        <f t="shared" si="57"/>
        <v>0</v>
      </c>
      <c r="F125" s="40">
        <f t="shared" ref="F125:J125" si="75">ROUND(F104+F111+F118+F97,5)</f>
        <v>0</v>
      </c>
      <c r="G125" s="40">
        <f t="shared" si="75"/>
        <v>0</v>
      </c>
      <c r="H125" s="40">
        <f t="shared" ref="H125:I125" si="76">ROUND(H104+H111+H118+H97,5)</f>
        <v>0</v>
      </c>
      <c r="I125" s="40">
        <f t="shared" si="76"/>
        <v>0</v>
      </c>
      <c r="J125" s="40">
        <f t="shared" si="75"/>
        <v>0</v>
      </c>
    </row>
    <row r="126" spans="1:10" x14ac:dyDescent="0.25">
      <c r="A126" s="77"/>
      <c r="B126" s="80"/>
      <c r="C126" s="77"/>
      <c r="D126" s="39" t="s">
        <v>7</v>
      </c>
      <c r="E126" s="40">
        <f t="shared" si="57"/>
        <v>190819.75344999999</v>
      </c>
      <c r="F126" s="40">
        <f t="shared" ref="F126:J126" si="77">ROUND(F105+F112+F119+F98,5)</f>
        <v>40575.335449999999</v>
      </c>
      <c r="G126" s="40">
        <f t="shared" si="77"/>
        <v>21025.003000000001</v>
      </c>
      <c r="H126" s="40">
        <f t="shared" ref="H126:I126" si="78">ROUND(H105+H112+H119+H98,5)</f>
        <v>21266.54</v>
      </c>
      <c r="I126" s="40">
        <f t="shared" si="78"/>
        <v>21590.575000000001</v>
      </c>
      <c r="J126" s="40">
        <f t="shared" si="77"/>
        <v>86362.3</v>
      </c>
    </row>
    <row r="127" spans="1:10" ht="31.5" x14ac:dyDescent="0.25">
      <c r="A127" s="77"/>
      <c r="B127" s="80"/>
      <c r="C127" s="77"/>
      <c r="D127" s="39" t="s">
        <v>9</v>
      </c>
      <c r="E127" s="40">
        <f t="shared" si="57"/>
        <v>0</v>
      </c>
      <c r="F127" s="40">
        <f t="shared" ref="F127:J127" si="79">ROUND(F106+F113+F120+F99,5)</f>
        <v>0</v>
      </c>
      <c r="G127" s="40">
        <f t="shared" si="79"/>
        <v>0</v>
      </c>
      <c r="H127" s="40">
        <f t="shared" ref="H127:I127" si="80">ROUND(H106+H113+H120+H99,5)</f>
        <v>0</v>
      </c>
      <c r="I127" s="40">
        <f t="shared" si="80"/>
        <v>0</v>
      </c>
      <c r="J127" s="40">
        <f t="shared" si="79"/>
        <v>0</v>
      </c>
    </row>
    <row r="128" spans="1:10" x14ac:dyDescent="0.25">
      <c r="A128" s="77"/>
      <c r="B128" s="80"/>
      <c r="C128" s="77"/>
      <c r="D128" s="39" t="s">
        <v>19</v>
      </c>
      <c r="E128" s="40">
        <f t="shared" si="57"/>
        <v>0</v>
      </c>
      <c r="F128" s="40">
        <f t="shared" ref="F128:J128" si="81">ROUND(F107+F114+F121+F100,5)</f>
        <v>0</v>
      </c>
      <c r="G128" s="40">
        <f t="shared" si="81"/>
        <v>0</v>
      </c>
      <c r="H128" s="40">
        <f t="shared" ref="H128:I128" si="82">ROUND(H107+H114+H121+H100,5)</f>
        <v>0</v>
      </c>
      <c r="I128" s="40">
        <f t="shared" si="82"/>
        <v>0</v>
      </c>
      <c r="J128" s="40">
        <f t="shared" si="81"/>
        <v>0</v>
      </c>
    </row>
    <row r="129" spans="1:10" x14ac:dyDescent="0.25">
      <c r="A129" s="84"/>
      <c r="B129" s="81"/>
      <c r="C129" s="84"/>
      <c r="D129" s="39" t="s">
        <v>8</v>
      </c>
      <c r="E129" s="40">
        <f t="shared" si="57"/>
        <v>84055.633910000004</v>
      </c>
      <c r="F129" s="40">
        <f t="shared" ref="F129:J129" si="83">ROUND(F108+F115+F122+F101,5)</f>
        <v>7702.8573500000002</v>
      </c>
      <c r="G129" s="40">
        <f t="shared" si="83"/>
        <v>10676.388279999999</v>
      </c>
      <c r="H129" s="40">
        <f t="shared" ref="H129:I129" si="84">ROUND(H108+H115+H122+H101,5)</f>
        <v>10676.388279999999</v>
      </c>
      <c r="I129" s="40">
        <f t="shared" si="84"/>
        <v>11000</v>
      </c>
      <c r="J129" s="40">
        <f t="shared" si="83"/>
        <v>44000</v>
      </c>
    </row>
    <row r="130" spans="1:10" x14ac:dyDescent="0.25">
      <c r="A130" s="136" t="s">
        <v>34</v>
      </c>
      <c r="B130" s="136"/>
      <c r="C130" s="136"/>
      <c r="D130" s="136"/>
      <c r="E130" s="136"/>
      <c r="F130" s="136"/>
      <c r="G130" s="136"/>
      <c r="H130" s="136"/>
      <c r="I130" s="136"/>
      <c r="J130" s="136"/>
    </row>
    <row r="131" spans="1:10" s="10" customFormat="1" x14ac:dyDescent="0.25">
      <c r="A131" s="76" t="s">
        <v>30</v>
      </c>
      <c r="B131" s="79" t="s">
        <v>70</v>
      </c>
      <c r="C131" s="76" t="s">
        <v>46</v>
      </c>
      <c r="D131" s="36" t="s">
        <v>3</v>
      </c>
      <c r="E131" s="37">
        <f>ROUND(SUM(F131:J131),5)</f>
        <v>0</v>
      </c>
      <c r="F131" s="37">
        <f>ROUND(SUM(F132:F137),5)</f>
        <v>0</v>
      </c>
      <c r="G131" s="37">
        <f>ROUND(SUM(G132:G137),5)</f>
        <v>0</v>
      </c>
      <c r="H131" s="37">
        <f>ROUND(SUM(H132:H137),5)</f>
        <v>0</v>
      </c>
      <c r="I131" s="37">
        <f>ROUND(SUM(I132:I137),5)</f>
        <v>0</v>
      </c>
      <c r="J131" s="37">
        <f>ROUND(SUM(J132:J137),5)</f>
        <v>0</v>
      </c>
    </row>
    <row r="132" spans="1:10" x14ac:dyDescent="0.25">
      <c r="A132" s="77"/>
      <c r="B132" s="80"/>
      <c r="C132" s="77"/>
      <c r="D132" s="39" t="s">
        <v>5</v>
      </c>
      <c r="E132" s="40">
        <f t="shared" ref="E132:E137" si="85">SUM(F132:J132)</f>
        <v>0</v>
      </c>
      <c r="F132" s="56">
        <v>0</v>
      </c>
      <c r="G132" s="56">
        <v>0</v>
      </c>
      <c r="H132" s="56">
        <v>0</v>
      </c>
      <c r="I132" s="56">
        <v>0</v>
      </c>
      <c r="J132" s="40">
        <v>0</v>
      </c>
    </row>
    <row r="133" spans="1:10" ht="31.5" x14ac:dyDescent="0.25">
      <c r="A133" s="77"/>
      <c r="B133" s="80"/>
      <c r="C133" s="77"/>
      <c r="D133" s="39" t="s">
        <v>6</v>
      </c>
      <c r="E133" s="40">
        <f t="shared" si="85"/>
        <v>0</v>
      </c>
      <c r="F133" s="56">
        <v>0</v>
      </c>
      <c r="G133" s="56">
        <v>0</v>
      </c>
      <c r="H133" s="56">
        <v>0</v>
      </c>
      <c r="I133" s="56">
        <v>0</v>
      </c>
      <c r="J133" s="40">
        <v>0</v>
      </c>
    </row>
    <row r="134" spans="1:10" x14ac:dyDescent="0.25">
      <c r="A134" s="77"/>
      <c r="B134" s="80"/>
      <c r="C134" s="77"/>
      <c r="D134" s="39" t="s">
        <v>7</v>
      </c>
      <c r="E134" s="40">
        <f t="shared" si="85"/>
        <v>0</v>
      </c>
      <c r="F134" s="56">
        <v>0</v>
      </c>
      <c r="G134" s="56">
        <v>0</v>
      </c>
      <c r="H134" s="56">
        <v>0</v>
      </c>
      <c r="I134" s="56">
        <v>0</v>
      </c>
      <c r="J134" s="40">
        <v>0</v>
      </c>
    </row>
    <row r="135" spans="1:10" ht="31.5" x14ac:dyDescent="0.25">
      <c r="A135" s="77"/>
      <c r="B135" s="80"/>
      <c r="C135" s="77"/>
      <c r="D135" s="39" t="s">
        <v>9</v>
      </c>
      <c r="E135" s="40">
        <f t="shared" si="85"/>
        <v>0</v>
      </c>
      <c r="F135" s="56">
        <v>0</v>
      </c>
      <c r="G135" s="56">
        <v>0</v>
      </c>
      <c r="H135" s="56">
        <v>0</v>
      </c>
      <c r="I135" s="56">
        <v>0</v>
      </c>
      <c r="J135" s="40">
        <v>0</v>
      </c>
    </row>
    <row r="136" spans="1:10" x14ac:dyDescent="0.25">
      <c r="A136" s="77"/>
      <c r="B136" s="80"/>
      <c r="C136" s="77"/>
      <c r="D136" s="39" t="s">
        <v>19</v>
      </c>
      <c r="E136" s="40">
        <f t="shared" si="85"/>
        <v>0</v>
      </c>
      <c r="F136" s="56">
        <v>0</v>
      </c>
      <c r="G136" s="56">
        <v>0</v>
      </c>
      <c r="H136" s="56">
        <v>0</v>
      </c>
      <c r="I136" s="56">
        <v>0</v>
      </c>
      <c r="J136" s="40">
        <v>0</v>
      </c>
    </row>
    <row r="137" spans="1:10" x14ac:dyDescent="0.25">
      <c r="A137" s="77"/>
      <c r="B137" s="80"/>
      <c r="C137" s="84"/>
      <c r="D137" s="39" t="s">
        <v>8</v>
      </c>
      <c r="E137" s="57">
        <f t="shared" si="85"/>
        <v>0</v>
      </c>
      <c r="F137" s="56">
        <v>0</v>
      </c>
      <c r="G137" s="56">
        <v>0</v>
      </c>
      <c r="H137" s="56">
        <v>0</v>
      </c>
      <c r="I137" s="56">
        <v>0</v>
      </c>
      <c r="J137" s="40">
        <v>0</v>
      </c>
    </row>
    <row r="138" spans="1:10" s="10" customFormat="1" x14ac:dyDescent="0.25">
      <c r="A138" s="76" t="s">
        <v>31</v>
      </c>
      <c r="B138" s="79" t="s">
        <v>76</v>
      </c>
      <c r="C138" s="76" t="s">
        <v>78</v>
      </c>
      <c r="D138" s="36" t="s">
        <v>3</v>
      </c>
      <c r="E138" s="37">
        <f t="shared" ref="E138:E152" si="86">ROUND(SUM(F138:J138),5)</f>
        <v>0</v>
      </c>
      <c r="F138" s="37">
        <f t="shared" ref="F138:J138" si="87">ROUND(SUM(F139:F144),5)</f>
        <v>0</v>
      </c>
      <c r="G138" s="37">
        <f t="shared" si="87"/>
        <v>0</v>
      </c>
      <c r="H138" s="37">
        <f t="shared" ref="H138:I138" si="88">ROUND(SUM(H139:H144),5)</f>
        <v>0</v>
      </c>
      <c r="I138" s="37">
        <f t="shared" si="88"/>
        <v>0</v>
      </c>
      <c r="J138" s="37">
        <f t="shared" si="87"/>
        <v>0</v>
      </c>
    </row>
    <row r="139" spans="1:10" x14ac:dyDescent="0.25">
      <c r="A139" s="77"/>
      <c r="B139" s="80"/>
      <c r="C139" s="77"/>
      <c r="D139" s="39" t="s">
        <v>5</v>
      </c>
      <c r="E139" s="40">
        <f t="shared" si="86"/>
        <v>0</v>
      </c>
      <c r="F139" s="56">
        <v>0</v>
      </c>
      <c r="G139" s="56">
        <v>0</v>
      </c>
      <c r="H139" s="56">
        <v>0</v>
      </c>
      <c r="I139" s="56">
        <v>0</v>
      </c>
      <c r="J139" s="40">
        <v>0</v>
      </c>
    </row>
    <row r="140" spans="1:10" ht="31.5" x14ac:dyDescent="0.25">
      <c r="A140" s="77"/>
      <c r="B140" s="80"/>
      <c r="C140" s="77"/>
      <c r="D140" s="39" t="s">
        <v>6</v>
      </c>
      <c r="E140" s="40">
        <f t="shared" si="86"/>
        <v>0</v>
      </c>
      <c r="F140" s="56">
        <v>0</v>
      </c>
      <c r="G140" s="56">
        <v>0</v>
      </c>
      <c r="H140" s="56">
        <v>0</v>
      </c>
      <c r="I140" s="56">
        <v>0</v>
      </c>
      <c r="J140" s="40">
        <v>0</v>
      </c>
    </row>
    <row r="141" spans="1:10" x14ac:dyDescent="0.25">
      <c r="A141" s="77"/>
      <c r="B141" s="80"/>
      <c r="C141" s="77"/>
      <c r="D141" s="39" t="s">
        <v>7</v>
      </c>
      <c r="E141" s="40">
        <f t="shared" si="86"/>
        <v>0</v>
      </c>
      <c r="F141" s="56">
        <v>0</v>
      </c>
      <c r="G141" s="56">
        <v>0</v>
      </c>
      <c r="H141" s="56">
        <v>0</v>
      </c>
      <c r="I141" s="56">
        <v>0</v>
      </c>
      <c r="J141" s="40">
        <v>0</v>
      </c>
    </row>
    <row r="142" spans="1:10" ht="31.5" x14ac:dyDescent="0.25">
      <c r="A142" s="77"/>
      <c r="B142" s="80"/>
      <c r="C142" s="77"/>
      <c r="D142" s="39" t="s">
        <v>9</v>
      </c>
      <c r="E142" s="40">
        <f t="shared" si="86"/>
        <v>0</v>
      </c>
      <c r="F142" s="56">
        <v>0</v>
      </c>
      <c r="G142" s="56">
        <v>0</v>
      </c>
      <c r="H142" s="56">
        <v>0</v>
      </c>
      <c r="I142" s="56">
        <v>0</v>
      </c>
      <c r="J142" s="40">
        <v>0</v>
      </c>
    </row>
    <row r="143" spans="1:10" x14ac:dyDescent="0.25">
      <c r="A143" s="77"/>
      <c r="B143" s="80"/>
      <c r="C143" s="77"/>
      <c r="D143" s="39" t="s">
        <v>19</v>
      </c>
      <c r="E143" s="40">
        <f t="shared" si="86"/>
        <v>0</v>
      </c>
      <c r="F143" s="56">
        <v>0</v>
      </c>
      <c r="G143" s="56">
        <v>0</v>
      </c>
      <c r="H143" s="56">
        <v>0</v>
      </c>
      <c r="I143" s="56">
        <v>0</v>
      </c>
      <c r="J143" s="40">
        <v>0</v>
      </c>
    </row>
    <row r="144" spans="1:10" x14ac:dyDescent="0.25">
      <c r="A144" s="77"/>
      <c r="B144" s="80"/>
      <c r="C144" s="84"/>
      <c r="D144" s="39" t="s">
        <v>8</v>
      </c>
      <c r="E144" s="40">
        <f t="shared" si="86"/>
        <v>0</v>
      </c>
      <c r="F144" s="56">
        <v>0</v>
      </c>
      <c r="G144" s="56">
        <v>0</v>
      </c>
      <c r="H144" s="56">
        <v>0</v>
      </c>
      <c r="I144" s="56">
        <v>0</v>
      </c>
      <c r="J144" s="40">
        <v>0</v>
      </c>
    </row>
    <row r="145" spans="1:10" s="10" customFormat="1" x14ac:dyDescent="0.25">
      <c r="A145" s="76" t="s">
        <v>32</v>
      </c>
      <c r="B145" s="79" t="s">
        <v>77</v>
      </c>
      <c r="C145" s="76" t="s">
        <v>4</v>
      </c>
      <c r="D145" s="36" t="s">
        <v>3</v>
      </c>
      <c r="E145" s="37">
        <f t="shared" si="86"/>
        <v>0</v>
      </c>
      <c r="F145" s="37">
        <f t="shared" ref="F145:J145" si="89">ROUND(SUM(F146:F151),5)</f>
        <v>0</v>
      </c>
      <c r="G145" s="37">
        <f t="shared" si="89"/>
        <v>0</v>
      </c>
      <c r="H145" s="37">
        <f t="shared" ref="H145:I145" si="90">ROUND(SUM(H146:H151),5)</f>
        <v>0</v>
      </c>
      <c r="I145" s="37">
        <f t="shared" si="90"/>
        <v>0</v>
      </c>
      <c r="J145" s="37">
        <f t="shared" si="89"/>
        <v>0</v>
      </c>
    </row>
    <row r="146" spans="1:10" x14ac:dyDescent="0.25">
      <c r="A146" s="77"/>
      <c r="B146" s="80"/>
      <c r="C146" s="77"/>
      <c r="D146" s="39" t="s">
        <v>5</v>
      </c>
      <c r="E146" s="40">
        <f t="shared" si="86"/>
        <v>0</v>
      </c>
      <c r="F146" s="56">
        <v>0</v>
      </c>
      <c r="G146" s="56">
        <v>0</v>
      </c>
      <c r="H146" s="56">
        <v>0</v>
      </c>
      <c r="I146" s="56">
        <v>0</v>
      </c>
      <c r="J146" s="40">
        <v>0</v>
      </c>
    </row>
    <row r="147" spans="1:10" ht="31.5" x14ac:dyDescent="0.25">
      <c r="A147" s="77"/>
      <c r="B147" s="80"/>
      <c r="C147" s="77"/>
      <c r="D147" s="39" t="s">
        <v>6</v>
      </c>
      <c r="E147" s="40">
        <f t="shared" si="86"/>
        <v>0</v>
      </c>
      <c r="F147" s="56">
        <v>0</v>
      </c>
      <c r="G147" s="56">
        <v>0</v>
      </c>
      <c r="H147" s="56">
        <v>0</v>
      </c>
      <c r="I147" s="56">
        <v>0</v>
      </c>
      <c r="J147" s="40">
        <v>0</v>
      </c>
    </row>
    <row r="148" spans="1:10" x14ac:dyDescent="0.25">
      <c r="A148" s="77"/>
      <c r="B148" s="80"/>
      <c r="C148" s="77"/>
      <c r="D148" s="39" t="s">
        <v>7</v>
      </c>
      <c r="E148" s="40">
        <f t="shared" si="86"/>
        <v>0</v>
      </c>
      <c r="F148" s="56">
        <v>0</v>
      </c>
      <c r="G148" s="56">
        <v>0</v>
      </c>
      <c r="H148" s="56">
        <v>0</v>
      </c>
      <c r="I148" s="56">
        <v>0</v>
      </c>
      <c r="J148" s="40">
        <v>0</v>
      </c>
    </row>
    <row r="149" spans="1:10" ht="31.5" x14ac:dyDescent="0.25">
      <c r="A149" s="77"/>
      <c r="B149" s="80"/>
      <c r="C149" s="77"/>
      <c r="D149" s="39" t="s">
        <v>9</v>
      </c>
      <c r="E149" s="40">
        <f t="shared" si="86"/>
        <v>0</v>
      </c>
      <c r="F149" s="56">
        <v>0</v>
      </c>
      <c r="G149" s="56">
        <v>0</v>
      </c>
      <c r="H149" s="56">
        <v>0</v>
      </c>
      <c r="I149" s="56">
        <v>0</v>
      </c>
      <c r="J149" s="40">
        <v>0</v>
      </c>
    </row>
    <row r="150" spans="1:10" x14ac:dyDescent="0.25">
      <c r="A150" s="77"/>
      <c r="B150" s="80"/>
      <c r="C150" s="77"/>
      <c r="D150" s="39" t="s">
        <v>19</v>
      </c>
      <c r="E150" s="40">
        <f t="shared" si="86"/>
        <v>0</v>
      </c>
      <c r="F150" s="56">
        <v>0</v>
      </c>
      <c r="G150" s="56">
        <v>0</v>
      </c>
      <c r="H150" s="56">
        <v>0</v>
      </c>
      <c r="I150" s="56">
        <v>0</v>
      </c>
      <c r="J150" s="40">
        <v>0</v>
      </c>
    </row>
    <row r="151" spans="1:10" x14ac:dyDescent="0.25">
      <c r="A151" s="77"/>
      <c r="B151" s="80"/>
      <c r="C151" s="84"/>
      <c r="D151" s="39" t="s">
        <v>8</v>
      </c>
      <c r="E151" s="40">
        <f t="shared" si="86"/>
        <v>0</v>
      </c>
      <c r="F151" s="56">
        <v>0</v>
      </c>
      <c r="G151" s="56">
        <v>0</v>
      </c>
      <c r="H151" s="56">
        <v>0</v>
      </c>
      <c r="I151" s="56">
        <v>0</v>
      </c>
      <c r="J151" s="40">
        <v>0</v>
      </c>
    </row>
    <row r="152" spans="1:10" s="10" customFormat="1" x14ac:dyDescent="0.25">
      <c r="A152" s="76" t="s">
        <v>41</v>
      </c>
      <c r="B152" s="79" t="s">
        <v>71</v>
      </c>
      <c r="C152" s="76" t="s">
        <v>4</v>
      </c>
      <c r="D152" s="36" t="s">
        <v>3</v>
      </c>
      <c r="E152" s="37">
        <f t="shared" si="86"/>
        <v>97005.698000000004</v>
      </c>
      <c r="F152" s="37">
        <f>ROUND(SUM(F153:F158),5)</f>
        <v>15029.769</v>
      </c>
      <c r="G152" s="37">
        <f>ROUND(SUM(G153:G158),5)</f>
        <v>18522.249</v>
      </c>
      <c r="H152" s="37">
        <f>ROUND(SUM(H153:H158),5)</f>
        <v>10542.28</v>
      </c>
      <c r="I152" s="37">
        <f>ROUND(SUM(I153:I158),5)</f>
        <v>10742.28</v>
      </c>
      <c r="J152" s="37">
        <f>ROUND(SUM(J153:J158),5)</f>
        <v>42169.120000000003</v>
      </c>
    </row>
    <row r="153" spans="1:10" x14ac:dyDescent="0.25">
      <c r="A153" s="77"/>
      <c r="B153" s="80"/>
      <c r="C153" s="77"/>
      <c r="D153" s="39" t="s">
        <v>5</v>
      </c>
      <c r="E153" s="40">
        <f t="shared" ref="E153:E158" si="91">SUM(F153:J153)</f>
        <v>0</v>
      </c>
      <c r="F153" s="56">
        <v>0</v>
      </c>
      <c r="G153" s="56">
        <v>0</v>
      </c>
      <c r="H153" s="56">
        <v>0</v>
      </c>
      <c r="I153" s="56">
        <v>0</v>
      </c>
      <c r="J153" s="40">
        <v>0</v>
      </c>
    </row>
    <row r="154" spans="1:10" ht="31.5" x14ac:dyDescent="0.25">
      <c r="A154" s="77"/>
      <c r="B154" s="80"/>
      <c r="C154" s="77"/>
      <c r="D154" s="39" t="s">
        <v>6</v>
      </c>
      <c r="E154" s="40">
        <f t="shared" si="91"/>
        <v>0</v>
      </c>
      <c r="F154" s="56">
        <v>0</v>
      </c>
      <c r="G154" s="56">
        <v>0</v>
      </c>
      <c r="H154" s="56">
        <v>0</v>
      </c>
      <c r="I154" s="56">
        <v>0</v>
      </c>
      <c r="J154" s="40">
        <v>0</v>
      </c>
    </row>
    <row r="155" spans="1:10" x14ac:dyDescent="0.25">
      <c r="A155" s="77"/>
      <c r="B155" s="80"/>
      <c r="C155" s="77"/>
      <c r="D155" s="39" t="s">
        <v>7</v>
      </c>
      <c r="E155" s="40">
        <f t="shared" si="91"/>
        <v>89655.698000000004</v>
      </c>
      <c r="F155" s="56">
        <v>7679.7690000000002</v>
      </c>
      <c r="G155" s="56">
        <v>18522.249</v>
      </c>
      <c r="H155" s="56">
        <v>10542.28</v>
      </c>
      <c r="I155" s="56">
        <v>10742.28</v>
      </c>
      <c r="J155" s="40">
        <f>H155*4</f>
        <v>42169.120000000003</v>
      </c>
    </row>
    <row r="156" spans="1:10" ht="31.5" x14ac:dyDescent="0.25">
      <c r="A156" s="77"/>
      <c r="B156" s="80"/>
      <c r="C156" s="77"/>
      <c r="D156" s="39" t="s">
        <v>9</v>
      </c>
      <c r="E156" s="40">
        <f t="shared" si="91"/>
        <v>0</v>
      </c>
      <c r="F156" s="56">
        <v>0</v>
      </c>
      <c r="G156" s="56">
        <v>0</v>
      </c>
      <c r="H156" s="56">
        <v>0</v>
      </c>
      <c r="I156" s="56">
        <v>0</v>
      </c>
      <c r="J156" s="40">
        <v>0</v>
      </c>
    </row>
    <row r="157" spans="1:10" x14ac:dyDescent="0.25">
      <c r="A157" s="77"/>
      <c r="B157" s="80"/>
      <c r="C157" s="77"/>
      <c r="D157" s="39" t="s">
        <v>19</v>
      </c>
      <c r="E157" s="40">
        <f t="shared" si="91"/>
        <v>0</v>
      </c>
      <c r="F157" s="56">
        <v>0</v>
      </c>
      <c r="G157" s="56">
        <v>0</v>
      </c>
      <c r="H157" s="56">
        <v>0</v>
      </c>
      <c r="I157" s="56">
        <v>0</v>
      </c>
      <c r="J157" s="40">
        <v>0</v>
      </c>
    </row>
    <row r="158" spans="1:10" x14ac:dyDescent="0.25">
      <c r="A158" s="77"/>
      <c r="B158" s="80"/>
      <c r="C158" s="77"/>
      <c r="D158" s="58" t="s">
        <v>8</v>
      </c>
      <c r="E158" s="57">
        <f t="shared" si="91"/>
        <v>7350</v>
      </c>
      <c r="F158" s="59">
        <v>7350</v>
      </c>
      <c r="G158" s="59">
        <v>0</v>
      </c>
      <c r="H158" s="59">
        <v>0</v>
      </c>
      <c r="I158" s="59">
        <v>0</v>
      </c>
      <c r="J158" s="57">
        <f>H158*5</f>
        <v>0</v>
      </c>
    </row>
    <row r="159" spans="1:10" x14ac:dyDescent="0.25">
      <c r="A159" s="78" t="s">
        <v>42</v>
      </c>
      <c r="B159" s="79" t="s">
        <v>73</v>
      </c>
      <c r="C159" s="78" t="s">
        <v>86</v>
      </c>
      <c r="D159" s="36" t="s">
        <v>3</v>
      </c>
      <c r="E159" s="37">
        <f t="shared" ref="E159:E186" si="92">ROUND(SUM(F159:J159),5)</f>
        <v>2141498.2000000002</v>
      </c>
      <c r="F159" s="37">
        <f>ROUND(SUM(F160:F165),5)</f>
        <v>0</v>
      </c>
      <c r="G159" s="37">
        <f>ROUND(SUM(G160:G165),5)</f>
        <v>0</v>
      </c>
      <c r="H159" s="37">
        <f>ROUND(SUM(H160:H165),5)</f>
        <v>0</v>
      </c>
      <c r="I159" s="37">
        <f>ROUND(SUM(I160:I165),5)</f>
        <v>0</v>
      </c>
      <c r="J159" s="37">
        <f>ROUND(SUM(J160:J165),5)</f>
        <v>2141498.2000000002</v>
      </c>
    </row>
    <row r="160" spans="1:10" x14ac:dyDescent="0.25">
      <c r="A160" s="78"/>
      <c r="B160" s="80"/>
      <c r="C160" s="78"/>
      <c r="D160" s="39" t="s">
        <v>5</v>
      </c>
      <c r="E160" s="40">
        <f t="shared" si="92"/>
        <v>0</v>
      </c>
      <c r="F160" s="40">
        <f t="shared" ref="F160:J160" si="93">ROUND(F167+F174,5)</f>
        <v>0</v>
      </c>
      <c r="G160" s="40">
        <f>ROUND(G167+G174,5)</f>
        <v>0</v>
      </c>
      <c r="H160" s="40">
        <f t="shared" ref="H160:J165" si="94">ROUND(H167+H174,5)</f>
        <v>0</v>
      </c>
      <c r="I160" s="40">
        <f t="shared" si="94"/>
        <v>0</v>
      </c>
      <c r="J160" s="40">
        <f t="shared" si="93"/>
        <v>0</v>
      </c>
    </row>
    <row r="161" spans="1:10" ht="29.25" customHeight="1" x14ac:dyDescent="0.25">
      <c r="A161" s="78"/>
      <c r="B161" s="80"/>
      <c r="C161" s="78"/>
      <c r="D161" s="39" t="s">
        <v>6</v>
      </c>
      <c r="E161" s="40">
        <f t="shared" si="92"/>
        <v>0</v>
      </c>
      <c r="F161" s="40">
        <f t="shared" ref="F161:G161" si="95">ROUND(F168+F175,5)</f>
        <v>0</v>
      </c>
      <c r="G161" s="40">
        <f t="shared" si="95"/>
        <v>0</v>
      </c>
      <c r="H161" s="40">
        <f t="shared" si="94"/>
        <v>0</v>
      </c>
      <c r="I161" s="40">
        <f t="shared" si="94"/>
        <v>0</v>
      </c>
      <c r="J161" s="40">
        <f t="shared" si="94"/>
        <v>0</v>
      </c>
    </row>
    <row r="162" spans="1:10" x14ac:dyDescent="0.25">
      <c r="A162" s="78"/>
      <c r="B162" s="80"/>
      <c r="C162" s="78"/>
      <c r="D162" s="39" t="s">
        <v>7</v>
      </c>
      <c r="E162" s="40">
        <f t="shared" si="92"/>
        <v>214149.8</v>
      </c>
      <c r="F162" s="40">
        <f t="shared" ref="F162:G162" si="96">ROUND(F169+F176,5)</f>
        <v>0</v>
      </c>
      <c r="G162" s="40">
        <f t="shared" si="96"/>
        <v>0</v>
      </c>
      <c r="H162" s="40">
        <f t="shared" si="94"/>
        <v>0</v>
      </c>
      <c r="I162" s="40">
        <f t="shared" si="94"/>
        <v>0</v>
      </c>
      <c r="J162" s="40">
        <f t="shared" si="94"/>
        <v>214149.8</v>
      </c>
    </row>
    <row r="163" spans="1:10" ht="31.5" x14ac:dyDescent="0.25">
      <c r="A163" s="78"/>
      <c r="B163" s="80"/>
      <c r="C163" s="78"/>
      <c r="D163" s="39" t="s">
        <v>9</v>
      </c>
      <c r="E163" s="40">
        <f t="shared" si="92"/>
        <v>0</v>
      </c>
      <c r="F163" s="40">
        <f t="shared" ref="F163:G163" si="97">ROUND(F170+F177,5)</f>
        <v>0</v>
      </c>
      <c r="G163" s="40">
        <f t="shared" si="97"/>
        <v>0</v>
      </c>
      <c r="H163" s="40">
        <f t="shared" si="94"/>
        <v>0</v>
      </c>
      <c r="I163" s="40">
        <f t="shared" si="94"/>
        <v>0</v>
      </c>
      <c r="J163" s="40">
        <f t="shared" si="94"/>
        <v>0</v>
      </c>
    </row>
    <row r="164" spans="1:10" x14ac:dyDescent="0.25">
      <c r="A164" s="78"/>
      <c r="B164" s="80"/>
      <c r="C164" s="78"/>
      <c r="D164" s="39" t="s">
        <v>19</v>
      </c>
      <c r="E164" s="40">
        <f t="shared" si="92"/>
        <v>0</v>
      </c>
      <c r="F164" s="40">
        <f t="shared" ref="F164:G164" si="98">ROUND(F171+F178,5)</f>
        <v>0</v>
      </c>
      <c r="G164" s="40">
        <f t="shared" si="98"/>
        <v>0</v>
      </c>
      <c r="H164" s="40">
        <f t="shared" si="94"/>
        <v>0</v>
      </c>
      <c r="I164" s="40">
        <f t="shared" si="94"/>
        <v>0</v>
      </c>
      <c r="J164" s="40">
        <f t="shared" si="94"/>
        <v>0</v>
      </c>
    </row>
    <row r="165" spans="1:10" ht="33" customHeight="1" x14ac:dyDescent="0.25">
      <c r="A165" s="78"/>
      <c r="B165" s="80"/>
      <c r="C165" s="78"/>
      <c r="D165" s="39" t="s">
        <v>8</v>
      </c>
      <c r="E165" s="40">
        <f t="shared" si="92"/>
        <v>1927348.4</v>
      </c>
      <c r="F165" s="40">
        <f t="shared" ref="F165:G165" si="99">ROUND(F172+F179,5)</f>
        <v>0</v>
      </c>
      <c r="G165" s="40">
        <f t="shared" si="99"/>
        <v>0</v>
      </c>
      <c r="H165" s="40">
        <f t="shared" si="94"/>
        <v>0</v>
      </c>
      <c r="I165" s="40">
        <f t="shared" si="94"/>
        <v>0</v>
      </c>
      <c r="J165" s="40">
        <f t="shared" si="94"/>
        <v>1927348.4</v>
      </c>
    </row>
    <row r="166" spans="1:10" s="10" customFormat="1" x14ac:dyDescent="0.25">
      <c r="A166" s="78"/>
      <c r="B166" s="80"/>
      <c r="C166" s="78" t="s">
        <v>78</v>
      </c>
      <c r="D166" s="36" t="s">
        <v>3</v>
      </c>
      <c r="E166" s="37">
        <f t="shared" si="92"/>
        <v>2141498.2000000002</v>
      </c>
      <c r="F166" s="37">
        <f t="shared" ref="F166:J166" si="100">ROUND(SUM(F167:F172),5)</f>
        <v>0</v>
      </c>
      <c r="G166" s="37">
        <f t="shared" si="100"/>
        <v>0</v>
      </c>
      <c r="H166" s="37">
        <f t="shared" ref="H166:I166" si="101">ROUND(SUM(H167:H172),5)</f>
        <v>0</v>
      </c>
      <c r="I166" s="37">
        <f t="shared" si="101"/>
        <v>0</v>
      </c>
      <c r="J166" s="37">
        <f t="shared" si="100"/>
        <v>2141498.2000000002</v>
      </c>
    </row>
    <row r="167" spans="1:10" x14ac:dyDescent="0.25">
      <c r="A167" s="78"/>
      <c r="B167" s="80"/>
      <c r="C167" s="78"/>
      <c r="D167" s="39" t="s">
        <v>5</v>
      </c>
      <c r="E167" s="40">
        <f t="shared" si="92"/>
        <v>0</v>
      </c>
      <c r="F167" s="56">
        <v>0</v>
      </c>
      <c r="G167" s="56">
        <v>0</v>
      </c>
      <c r="H167" s="56">
        <v>0</v>
      </c>
      <c r="I167" s="56">
        <v>0</v>
      </c>
      <c r="J167" s="40">
        <v>0</v>
      </c>
    </row>
    <row r="168" spans="1:10" ht="29.25" customHeight="1" x14ac:dyDescent="0.25">
      <c r="A168" s="78"/>
      <c r="B168" s="80"/>
      <c r="C168" s="78"/>
      <c r="D168" s="39" t="s">
        <v>6</v>
      </c>
      <c r="E168" s="40">
        <f t="shared" si="92"/>
        <v>0</v>
      </c>
      <c r="F168" s="56">
        <v>0</v>
      </c>
      <c r="G168" s="56">
        <v>0</v>
      </c>
      <c r="H168" s="56">
        <v>0</v>
      </c>
      <c r="I168" s="56">
        <v>0</v>
      </c>
      <c r="J168" s="40">
        <v>0</v>
      </c>
    </row>
    <row r="169" spans="1:10" x14ac:dyDescent="0.25">
      <c r="A169" s="78"/>
      <c r="B169" s="80"/>
      <c r="C169" s="78"/>
      <c r="D169" s="39" t="s">
        <v>7</v>
      </c>
      <c r="E169" s="40">
        <f t="shared" si="92"/>
        <v>214149.8</v>
      </c>
      <c r="F169" s="56">
        <f>50651.5-22064.7-28586.8</f>
        <v>0</v>
      </c>
      <c r="G169" s="40">
        <v>0</v>
      </c>
      <c r="H169" s="40">
        <v>0</v>
      </c>
      <c r="I169" s="40">
        <v>0</v>
      </c>
      <c r="J169" s="40">
        <f>127567.4+1537.5+85044.9</f>
        <v>214149.8</v>
      </c>
    </row>
    <row r="170" spans="1:10" ht="29.25" customHeight="1" x14ac:dyDescent="0.25">
      <c r="A170" s="78"/>
      <c r="B170" s="80"/>
      <c r="C170" s="78"/>
      <c r="D170" s="39" t="s">
        <v>9</v>
      </c>
      <c r="E170" s="40">
        <f t="shared" si="92"/>
        <v>0</v>
      </c>
      <c r="F170" s="56">
        <v>0</v>
      </c>
      <c r="G170" s="56">
        <v>0</v>
      </c>
      <c r="H170" s="56">
        <v>0</v>
      </c>
      <c r="I170" s="56">
        <v>0</v>
      </c>
      <c r="J170" s="40">
        <v>0</v>
      </c>
    </row>
    <row r="171" spans="1:10" x14ac:dyDescent="0.25">
      <c r="A171" s="78"/>
      <c r="B171" s="80"/>
      <c r="C171" s="78"/>
      <c r="D171" s="39" t="s">
        <v>19</v>
      </c>
      <c r="E171" s="40">
        <f t="shared" si="92"/>
        <v>0</v>
      </c>
      <c r="F171" s="56">
        <v>0</v>
      </c>
      <c r="G171" s="56">
        <v>0</v>
      </c>
      <c r="H171" s="56">
        <v>0</v>
      </c>
      <c r="I171" s="56">
        <v>0</v>
      </c>
      <c r="J171" s="40">
        <v>0</v>
      </c>
    </row>
    <row r="172" spans="1:10" x14ac:dyDescent="0.25">
      <c r="A172" s="78"/>
      <c r="B172" s="80"/>
      <c r="C172" s="78"/>
      <c r="D172" s="39" t="s">
        <v>8</v>
      </c>
      <c r="E172" s="40">
        <f t="shared" si="92"/>
        <v>1927348.4</v>
      </c>
      <c r="F172" s="56">
        <v>0</v>
      </c>
      <c r="G172" s="40">
        <v>0</v>
      </c>
      <c r="H172" s="40">
        <v>0</v>
      </c>
      <c r="I172" s="40">
        <v>0</v>
      </c>
      <c r="J172" s="40">
        <f>1148106.7+13837.2+765404.5</f>
        <v>1927348.4</v>
      </c>
    </row>
    <row r="173" spans="1:10" x14ac:dyDescent="0.25">
      <c r="A173" s="78"/>
      <c r="B173" s="80"/>
      <c r="C173" s="78" t="s">
        <v>87</v>
      </c>
      <c r="D173" s="36" t="s">
        <v>3</v>
      </c>
      <c r="E173" s="37">
        <f t="shared" si="92"/>
        <v>0</v>
      </c>
      <c r="F173" s="37">
        <f t="shared" ref="F173:J173" si="102">ROUND(SUM(F174:F179),5)</f>
        <v>0</v>
      </c>
      <c r="G173" s="37">
        <f t="shared" si="102"/>
        <v>0</v>
      </c>
      <c r="H173" s="37">
        <f t="shared" ref="H173:I173" si="103">ROUND(SUM(H174:H179),5)</f>
        <v>0</v>
      </c>
      <c r="I173" s="37">
        <f t="shared" si="103"/>
        <v>0</v>
      </c>
      <c r="J173" s="37">
        <f t="shared" si="102"/>
        <v>0</v>
      </c>
    </row>
    <row r="174" spans="1:10" x14ac:dyDescent="0.25">
      <c r="A174" s="78"/>
      <c r="B174" s="80"/>
      <c r="C174" s="78"/>
      <c r="D174" s="39" t="s">
        <v>5</v>
      </c>
      <c r="E174" s="40">
        <f t="shared" si="92"/>
        <v>0</v>
      </c>
      <c r="F174" s="56">
        <v>0</v>
      </c>
      <c r="G174" s="56">
        <v>0</v>
      </c>
      <c r="H174" s="56">
        <v>0</v>
      </c>
      <c r="I174" s="56">
        <v>0</v>
      </c>
      <c r="J174" s="40">
        <v>0</v>
      </c>
    </row>
    <row r="175" spans="1:10" ht="31.5" x14ac:dyDescent="0.25">
      <c r="A175" s="78"/>
      <c r="B175" s="80"/>
      <c r="C175" s="78"/>
      <c r="D175" s="39" t="s">
        <v>6</v>
      </c>
      <c r="E175" s="40">
        <f t="shared" si="92"/>
        <v>0</v>
      </c>
      <c r="F175" s="56">
        <v>0</v>
      </c>
      <c r="G175" s="56">
        <v>0</v>
      </c>
      <c r="H175" s="56">
        <v>0</v>
      </c>
      <c r="I175" s="56">
        <v>0</v>
      </c>
      <c r="J175" s="40">
        <v>0</v>
      </c>
    </row>
    <row r="176" spans="1:10" x14ac:dyDescent="0.25">
      <c r="A176" s="78"/>
      <c r="B176" s="80"/>
      <c r="C176" s="78"/>
      <c r="D176" s="39" t="s">
        <v>7</v>
      </c>
      <c r="E176" s="40">
        <f t="shared" si="92"/>
        <v>0</v>
      </c>
      <c r="F176" s="56">
        <v>0</v>
      </c>
      <c r="G176" s="56">
        <v>0</v>
      </c>
      <c r="H176" s="56">
        <v>0</v>
      </c>
      <c r="I176" s="56">
        <v>0</v>
      </c>
      <c r="J176" s="40">
        <v>0</v>
      </c>
    </row>
    <row r="177" spans="1:11" ht="27.75" customHeight="1" x14ac:dyDescent="0.25">
      <c r="A177" s="78"/>
      <c r="B177" s="80"/>
      <c r="C177" s="78"/>
      <c r="D177" s="39" t="s">
        <v>9</v>
      </c>
      <c r="E177" s="40">
        <f t="shared" si="92"/>
        <v>0</v>
      </c>
      <c r="F177" s="56">
        <v>0</v>
      </c>
      <c r="G177" s="56">
        <v>0</v>
      </c>
      <c r="H177" s="56">
        <v>0</v>
      </c>
      <c r="I177" s="56">
        <v>0</v>
      </c>
      <c r="J177" s="40">
        <v>0</v>
      </c>
    </row>
    <row r="178" spans="1:11" x14ac:dyDescent="0.25">
      <c r="A178" s="78"/>
      <c r="B178" s="80"/>
      <c r="C178" s="78"/>
      <c r="D178" s="39" t="s">
        <v>19</v>
      </c>
      <c r="E178" s="40">
        <f t="shared" si="92"/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</row>
    <row r="179" spans="1:11" x14ac:dyDescent="0.25">
      <c r="A179" s="78"/>
      <c r="B179" s="81"/>
      <c r="C179" s="78"/>
      <c r="D179" s="39" t="s">
        <v>8</v>
      </c>
      <c r="E179" s="40">
        <f t="shared" si="92"/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</row>
    <row r="180" spans="1:11" s="10" customFormat="1" x14ac:dyDescent="0.25">
      <c r="A180" s="133" t="s">
        <v>43</v>
      </c>
      <c r="B180" s="79" t="s">
        <v>74</v>
      </c>
      <c r="C180" s="76" t="s">
        <v>79</v>
      </c>
      <c r="D180" s="36" t="s">
        <v>3</v>
      </c>
      <c r="E180" s="37">
        <f t="shared" si="92"/>
        <v>1150139.5919999999</v>
      </c>
      <c r="F180" s="37">
        <f t="shared" ref="F180:J180" si="104">ROUND(SUM(F181:F186),5)</f>
        <v>217600.72399999999</v>
      </c>
      <c r="G180" s="37">
        <f t="shared" si="104"/>
        <v>219503.12400000001</v>
      </c>
      <c r="H180" s="37">
        <f t="shared" ref="H180:I180" si="105">ROUND(SUM(H181:H186),5)</f>
        <v>219503.12400000001</v>
      </c>
      <c r="I180" s="37">
        <f t="shared" si="105"/>
        <v>98706.524000000005</v>
      </c>
      <c r="J180" s="37">
        <f t="shared" si="104"/>
        <v>394826.09600000002</v>
      </c>
    </row>
    <row r="181" spans="1:11" x14ac:dyDescent="0.25">
      <c r="A181" s="134"/>
      <c r="B181" s="80"/>
      <c r="C181" s="77"/>
      <c r="D181" s="39" t="s">
        <v>5</v>
      </c>
      <c r="E181" s="40">
        <f t="shared" si="92"/>
        <v>0</v>
      </c>
      <c r="F181" s="56">
        <v>0</v>
      </c>
      <c r="G181" s="56">
        <v>0</v>
      </c>
      <c r="H181" s="56">
        <v>0</v>
      </c>
      <c r="I181" s="56">
        <v>0</v>
      </c>
      <c r="J181" s="56">
        <v>0</v>
      </c>
    </row>
    <row r="182" spans="1:11" ht="31.5" x14ac:dyDescent="0.25">
      <c r="A182" s="134"/>
      <c r="B182" s="80"/>
      <c r="C182" s="77"/>
      <c r="D182" s="39" t="s">
        <v>6</v>
      </c>
      <c r="E182" s="40">
        <f t="shared" si="92"/>
        <v>359847.4</v>
      </c>
      <c r="F182" s="56">
        <v>118254.2</v>
      </c>
      <c r="G182" s="56">
        <v>120796.6</v>
      </c>
      <c r="H182" s="56">
        <v>120796.6</v>
      </c>
      <c r="I182" s="56">
        <v>0</v>
      </c>
      <c r="J182" s="56">
        <v>0</v>
      </c>
    </row>
    <row r="183" spans="1:11" x14ac:dyDescent="0.25">
      <c r="A183" s="134"/>
      <c r="B183" s="80"/>
      <c r="C183" s="77"/>
      <c r="D183" s="39" t="s">
        <v>7</v>
      </c>
      <c r="E183" s="40">
        <f t="shared" si="92"/>
        <v>692117.51199999999</v>
      </c>
      <c r="F183" s="56">
        <v>86514.688999999998</v>
      </c>
      <c r="G183" s="56">
        <v>86514.688999999998</v>
      </c>
      <c r="H183" s="56">
        <v>86514.688999999998</v>
      </c>
      <c r="I183" s="56">
        <v>86514.688999999998</v>
      </c>
      <c r="J183" s="56">
        <f>4*86514.689</f>
        <v>346058.75599999999</v>
      </c>
    </row>
    <row r="184" spans="1:11" ht="31.5" x14ac:dyDescent="0.25">
      <c r="A184" s="134"/>
      <c r="B184" s="80"/>
      <c r="C184" s="77"/>
      <c r="D184" s="39" t="s">
        <v>9</v>
      </c>
      <c r="E184" s="40">
        <f t="shared" si="92"/>
        <v>0</v>
      </c>
      <c r="F184" s="56">
        <v>0</v>
      </c>
      <c r="G184" s="56">
        <v>0</v>
      </c>
      <c r="H184" s="56">
        <v>0</v>
      </c>
      <c r="I184" s="56">
        <v>0</v>
      </c>
      <c r="J184" s="56">
        <v>0</v>
      </c>
    </row>
    <row r="185" spans="1:11" x14ac:dyDescent="0.25">
      <c r="A185" s="134"/>
      <c r="B185" s="80"/>
      <c r="C185" s="77"/>
      <c r="D185" s="39" t="s">
        <v>19</v>
      </c>
      <c r="E185" s="40">
        <f t="shared" si="92"/>
        <v>0</v>
      </c>
      <c r="F185" s="56">
        <v>0</v>
      </c>
      <c r="G185" s="56">
        <v>0</v>
      </c>
      <c r="H185" s="56">
        <v>0</v>
      </c>
      <c r="I185" s="56">
        <v>0</v>
      </c>
      <c r="J185" s="56">
        <v>0</v>
      </c>
    </row>
    <row r="186" spans="1:11" ht="44.25" customHeight="1" x14ac:dyDescent="0.25">
      <c r="A186" s="134"/>
      <c r="B186" s="80"/>
      <c r="C186" s="77"/>
      <c r="D186" s="58" t="s">
        <v>18</v>
      </c>
      <c r="E186" s="57">
        <f t="shared" si="92"/>
        <v>98174.68</v>
      </c>
      <c r="F186" s="59">
        <f>12191.835+640</f>
        <v>12831.834999999999</v>
      </c>
      <c r="G186" s="59">
        <v>12191.834999999999</v>
      </c>
      <c r="H186" s="59">
        <v>12191.834999999999</v>
      </c>
      <c r="I186" s="59">
        <v>12191.834999999999</v>
      </c>
      <c r="J186" s="59">
        <f>4*12191.835</f>
        <v>48767.34</v>
      </c>
    </row>
    <row r="187" spans="1:11" ht="19.5" customHeight="1" x14ac:dyDescent="0.25">
      <c r="A187" s="133" t="s">
        <v>56</v>
      </c>
      <c r="B187" s="79" t="s">
        <v>75</v>
      </c>
      <c r="C187" s="76" t="s">
        <v>80</v>
      </c>
      <c r="D187" s="36" t="s">
        <v>3</v>
      </c>
      <c r="E187" s="37">
        <f t="shared" ref="E187:E193" si="106">ROUND(SUM(F187:J187),5)</f>
        <v>132547.6</v>
      </c>
      <c r="F187" s="37">
        <f t="shared" ref="F187:J187" si="107">ROUND(SUM(F188:F193),5)</f>
        <v>40822.6</v>
      </c>
      <c r="G187" s="37">
        <f t="shared" si="107"/>
        <v>40168.400000000001</v>
      </c>
      <c r="H187" s="37">
        <f t="shared" si="107"/>
        <v>51556.6</v>
      </c>
      <c r="I187" s="37">
        <f t="shared" si="107"/>
        <v>0</v>
      </c>
      <c r="J187" s="37">
        <f t="shared" si="107"/>
        <v>0</v>
      </c>
    </row>
    <row r="188" spans="1:11" ht="19.5" customHeight="1" x14ac:dyDescent="0.25">
      <c r="A188" s="134"/>
      <c r="B188" s="80"/>
      <c r="C188" s="77"/>
      <c r="D188" s="39" t="s">
        <v>5</v>
      </c>
      <c r="E188" s="40">
        <f t="shared" si="106"/>
        <v>0</v>
      </c>
      <c r="F188" s="60">
        <v>0</v>
      </c>
      <c r="G188" s="60">
        <v>0</v>
      </c>
      <c r="H188" s="60">
        <v>0</v>
      </c>
      <c r="I188" s="60">
        <v>0</v>
      </c>
      <c r="J188" s="61">
        <v>0</v>
      </c>
    </row>
    <row r="189" spans="1:11" ht="33.75" customHeight="1" x14ac:dyDescent="0.25">
      <c r="A189" s="134"/>
      <c r="B189" s="80"/>
      <c r="C189" s="77"/>
      <c r="D189" s="39" t="s">
        <v>6</v>
      </c>
      <c r="E189" s="40">
        <f t="shared" si="106"/>
        <v>0</v>
      </c>
      <c r="F189" s="60">
        <v>0</v>
      </c>
      <c r="G189" s="60">
        <v>0</v>
      </c>
      <c r="H189" s="60">
        <v>0</v>
      </c>
      <c r="I189" s="60">
        <v>0</v>
      </c>
      <c r="J189" s="61">
        <v>0</v>
      </c>
    </row>
    <row r="190" spans="1:11" ht="19.5" customHeight="1" x14ac:dyDescent="0.25">
      <c r="A190" s="134"/>
      <c r="B190" s="80"/>
      <c r="C190" s="77"/>
      <c r="D190" s="39" t="s">
        <v>7</v>
      </c>
      <c r="E190" s="40">
        <f t="shared" si="106"/>
        <v>40822.6</v>
      </c>
      <c r="F190" s="60">
        <v>40822.6</v>
      </c>
      <c r="G190" s="60">
        <v>0</v>
      </c>
      <c r="H190" s="60">
        <v>0</v>
      </c>
      <c r="I190" s="60">
        <v>0</v>
      </c>
      <c r="J190" s="61">
        <v>0</v>
      </c>
      <c r="K190" s="6" t="s">
        <v>59</v>
      </c>
    </row>
    <row r="191" spans="1:11" ht="28.5" customHeight="1" x14ac:dyDescent="0.25">
      <c r="A191" s="134"/>
      <c r="B191" s="80"/>
      <c r="C191" s="77"/>
      <c r="D191" s="39" t="s">
        <v>9</v>
      </c>
      <c r="E191" s="40">
        <f t="shared" si="106"/>
        <v>0</v>
      </c>
      <c r="F191" s="60">
        <v>0</v>
      </c>
      <c r="G191" s="60">
        <v>0</v>
      </c>
      <c r="H191" s="60">
        <v>0</v>
      </c>
      <c r="I191" s="60">
        <v>0</v>
      </c>
      <c r="J191" s="61">
        <v>0</v>
      </c>
    </row>
    <row r="192" spans="1:11" ht="19.5" customHeight="1" x14ac:dyDescent="0.25">
      <c r="A192" s="134"/>
      <c r="B192" s="80"/>
      <c r="C192" s="77"/>
      <c r="D192" s="39" t="s">
        <v>19</v>
      </c>
      <c r="E192" s="40">
        <f t="shared" si="106"/>
        <v>0</v>
      </c>
      <c r="F192" s="60">
        <v>0</v>
      </c>
      <c r="G192" s="60">
        <v>0</v>
      </c>
      <c r="H192" s="60">
        <v>0</v>
      </c>
      <c r="I192" s="60">
        <v>0</v>
      </c>
      <c r="J192" s="61">
        <v>0</v>
      </c>
    </row>
    <row r="193" spans="1:11" ht="19.5" customHeight="1" x14ac:dyDescent="0.25">
      <c r="A193" s="134"/>
      <c r="B193" s="80"/>
      <c r="C193" s="84"/>
      <c r="D193" s="39" t="s">
        <v>18</v>
      </c>
      <c r="E193" s="40">
        <f t="shared" si="106"/>
        <v>91725</v>
      </c>
      <c r="F193" s="56">
        <v>0</v>
      </c>
      <c r="G193" s="56">
        <f>29219.76+10948.64</f>
        <v>40168.399999999994</v>
      </c>
      <c r="H193" s="56">
        <v>51556.6</v>
      </c>
      <c r="I193" s="56">
        <v>0</v>
      </c>
      <c r="J193" s="61">
        <v>0</v>
      </c>
      <c r="K193" s="6" t="s">
        <v>58</v>
      </c>
    </row>
    <row r="194" spans="1:11" s="10" customFormat="1" ht="15.75" customHeight="1" x14ac:dyDescent="0.25">
      <c r="A194" s="113" t="s">
        <v>57</v>
      </c>
      <c r="B194" s="82" t="s">
        <v>72</v>
      </c>
      <c r="C194" s="76" t="s">
        <v>4</v>
      </c>
      <c r="D194" s="36" t="s">
        <v>3</v>
      </c>
      <c r="E194" s="37">
        <f>ROUND(SUM(F194:J194),5)</f>
        <v>5294.43</v>
      </c>
      <c r="F194" s="37">
        <f>ROUND(SUM(F195:F200),5)</f>
        <v>3342.96</v>
      </c>
      <c r="G194" s="37">
        <f>ROUND(SUM(G195:G200),5)</f>
        <v>605.07000000000005</v>
      </c>
      <c r="H194" s="37">
        <f>ROUND(SUM(H195:H200),5)</f>
        <v>224.4</v>
      </c>
      <c r="I194" s="37">
        <f>ROUND(SUM(I195:I200),5)</f>
        <v>224.4</v>
      </c>
      <c r="J194" s="37">
        <f>ROUND(SUM(J195:J200),5)</f>
        <v>897.6</v>
      </c>
    </row>
    <row r="195" spans="1:11" x14ac:dyDescent="0.25">
      <c r="A195" s="77"/>
      <c r="B195" s="83"/>
      <c r="C195" s="77"/>
      <c r="D195" s="39" t="s">
        <v>5</v>
      </c>
      <c r="E195" s="40">
        <f t="shared" ref="E195:E200" si="108">SUM(F195:J195)</f>
        <v>0</v>
      </c>
      <c r="F195" s="56">
        <v>0</v>
      </c>
      <c r="G195" s="56">
        <v>0</v>
      </c>
      <c r="H195" s="56">
        <v>0</v>
      </c>
      <c r="I195" s="56">
        <v>0</v>
      </c>
      <c r="J195" s="40">
        <v>0</v>
      </c>
    </row>
    <row r="196" spans="1:11" ht="29.25" customHeight="1" x14ac:dyDescent="0.25">
      <c r="A196" s="77"/>
      <c r="B196" s="83"/>
      <c r="C196" s="77"/>
      <c r="D196" s="39" t="s">
        <v>6</v>
      </c>
      <c r="E196" s="40">
        <f t="shared" si="108"/>
        <v>0</v>
      </c>
      <c r="F196" s="56">
        <v>0</v>
      </c>
      <c r="G196" s="56">
        <v>0</v>
      </c>
      <c r="H196" s="56">
        <v>0</v>
      </c>
      <c r="I196" s="56">
        <v>0</v>
      </c>
      <c r="J196" s="40">
        <v>0</v>
      </c>
    </row>
    <row r="197" spans="1:11" x14ac:dyDescent="0.25">
      <c r="A197" s="77"/>
      <c r="B197" s="83"/>
      <c r="C197" s="77"/>
      <c r="D197" s="39" t="s">
        <v>7</v>
      </c>
      <c r="E197" s="40">
        <f t="shared" si="108"/>
        <v>3143.96</v>
      </c>
      <c r="F197" s="56">
        <v>3143.96</v>
      </c>
      <c r="G197" s="56">
        <v>0</v>
      </c>
      <c r="H197" s="56">
        <v>0</v>
      </c>
      <c r="I197" s="56">
        <v>0</v>
      </c>
      <c r="J197" s="40">
        <f>H197*5</f>
        <v>0</v>
      </c>
    </row>
    <row r="198" spans="1:11" ht="31.5" x14ac:dyDescent="0.25">
      <c r="A198" s="77"/>
      <c r="B198" s="83"/>
      <c r="C198" s="77"/>
      <c r="D198" s="39" t="s">
        <v>9</v>
      </c>
      <c r="E198" s="40">
        <f t="shared" si="108"/>
        <v>0</v>
      </c>
      <c r="F198" s="56">
        <v>0</v>
      </c>
      <c r="G198" s="56">
        <v>0</v>
      </c>
      <c r="H198" s="56">
        <v>0</v>
      </c>
      <c r="I198" s="56">
        <v>0</v>
      </c>
      <c r="J198" s="40">
        <v>0</v>
      </c>
    </row>
    <row r="199" spans="1:11" x14ac:dyDescent="0.25">
      <c r="A199" s="77"/>
      <c r="B199" s="83"/>
      <c r="C199" s="77"/>
      <c r="D199" s="39" t="s">
        <v>19</v>
      </c>
      <c r="E199" s="40">
        <f t="shared" si="108"/>
        <v>0</v>
      </c>
      <c r="F199" s="56">
        <v>0</v>
      </c>
      <c r="G199" s="56">
        <v>0</v>
      </c>
      <c r="H199" s="56">
        <v>0</v>
      </c>
      <c r="I199" s="56">
        <v>0</v>
      </c>
      <c r="J199" s="40">
        <v>0</v>
      </c>
    </row>
    <row r="200" spans="1:11" x14ac:dyDescent="0.25">
      <c r="A200" s="77"/>
      <c r="B200" s="83"/>
      <c r="C200" s="77"/>
      <c r="D200" s="58" t="s">
        <v>8</v>
      </c>
      <c r="E200" s="57">
        <f t="shared" si="108"/>
        <v>2150.4700000000003</v>
      </c>
      <c r="F200" s="59">
        <v>199</v>
      </c>
      <c r="G200" s="59">
        <v>605.07000000000005</v>
      </c>
      <c r="H200" s="59">
        <v>224.4</v>
      </c>
      <c r="I200" s="59">
        <v>224.4</v>
      </c>
      <c r="J200" s="57">
        <f>H200*4</f>
        <v>897.6</v>
      </c>
    </row>
    <row r="201" spans="1:11" s="10" customFormat="1" x14ac:dyDescent="0.25">
      <c r="A201" s="76"/>
      <c r="B201" s="79" t="s">
        <v>13</v>
      </c>
      <c r="C201" s="76"/>
      <c r="D201" s="36" t="s">
        <v>3</v>
      </c>
      <c r="E201" s="37">
        <f t="shared" ref="E201:E214" si="109">ROUND(SUM(F201:J201),5)</f>
        <v>3526485.52</v>
      </c>
      <c r="F201" s="37">
        <f t="shared" ref="F201:J201" si="110">ROUND(SUM(F202:F207),5)</f>
        <v>276796.05300000001</v>
      </c>
      <c r="G201" s="37">
        <f t="shared" si="110"/>
        <v>278798.84299999999</v>
      </c>
      <c r="H201" s="37">
        <f t="shared" ref="H201:I201" si="111">ROUND(SUM(H202:H207),5)</f>
        <v>281826.40399999998</v>
      </c>
      <c r="I201" s="37">
        <f t="shared" si="111"/>
        <v>109673.204</v>
      </c>
      <c r="J201" s="37">
        <f t="shared" si="110"/>
        <v>2579391.0159999998</v>
      </c>
    </row>
    <row r="202" spans="1:11" x14ac:dyDescent="0.25">
      <c r="A202" s="77"/>
      <c r="B202" s="80"/>
      <c r="C202" s="77"/>
      <c r="D202" s="39" t="s">
        <v>5</v>
      </c>
      <c r="E202" s="40">
        <f t="shared" si="109"/>
        <v>0</v>
      </c>
      <c r="F202" s="62">
        <f>ROUND(F139+F146+F153+F160+F195+F181+F188+F132,5)</f>
        <v>0</v>
      </c>
      <c r="G202" s="62">
        <f t="shared" ref="G202:J202" si="112">ROUND(G139+G146+G153+G160+G195+G181+G188+G132,5)</f>
        <v>0</v>
      </c>
      <c r="H202" s="62">
        <f t="shared" si="112"/>
        <v>0</v>
      </c>
      <c r="I202" s="62">
        <f t="shared" si="112"/>
        <v>0</v>
      </c>
      <c r="J202" s="62">
        <f t="shared" si="112"/>
        <v>0</v>
      </c>
    </row>
    <row r="203" spans="1:11" ht="27.75" customHeight="1" x14ac:dyDescent="0.25">
      <c r="A203" s="77"/>
      <c r="B203" s="80"/>
      <c r="C203" s="77"/>
      <c r="D203" s="39" t="s">
        <v>6</v>
      </c>
      <c r="E203" s="40">
        <f t="shared" si="109"/>
        <v>359847.4</v>
      </c>
      <c r="F203" s="62">
        <f>ROUND(F140+F147+F154+F161+F189+F196+F182+F133,5)</f>
        <v>118254.2</v>
      </c>
      <c r="G203" s="62">
        <f t="shared" ref="G203:J203" si="113">ROUND(G140+G147+G154+G161+G189+G196+G182+G133,5)</f>
        <v>120796.6</v>
      </c>
      <c r="H203" s="62">
        <f t="shared" si="113"/>
        <v>120796.6</v>
      </c>
      <c r="I203" s="62">
        <f t="shared" si="113"/>
        <v>0</v>
      </c>
      <c r="J203" s="62">
        <f t="shared" si="113"/>
        <v>0</v>
      </c>
    </row>
    <row r="204" spans="1:11" x14ac:dyDescent="0.25">
      <c r="A204" s="77"/>
      <c r="B204" s="80"/>
      <c r="C204" s="77"/>
      <c r="D204" s="39" t="s">
        <v>7</v>
      </c>
      <c r="E204" s="40">
        <f t="shared" si="109"/>
        <v>1039889.57</v>
      </c>
      <c r="F204" s="62">
        <f>ROUND(F141+F148+F155+F162+F190+F197+F183+F134,5)</f>
        <v>138161.01800000001</v>
      </c>
      <c r="G204" s="62">
        <f t="shared" ref="G204:J204" si="114">ROUND(G141+G148+G155+G162+G190+G197+G183+G134,5)</f>
        <v>105036.93799999999</v>
      </c>
      <c r="H204" s="62">
        <f t="shared" si="114"/>
        <v>97056.968999999997</v>
      </c>
      <c r="I204" s="62">
        <f t="shared" si="114"/>
        <v>97256.968999999997</v>
      </c>
      <c r="J204" s="62">
        <f t="shared" si="114"/>
        <v>602377.67599999998</v>
      </c>
    </row>
    <row r="205" spans="1:11" ht="30.75" customHeight="1" x14ac:dyDescent="0.25">
      <c r="A205" s="77"/>
      <c r="B205" s="80"/>
      <c r="C205" s="77"/>
      <c r="D205" s="39" t="s">
        <v>9</v>
      </c>
      <c r="E205" s="40">
        <f t="shared" si="109"/>
        <v>0</v>
      </c>
      <c r="F205" s="62">
        <f t="shared" ref="F205:J207" si="115">ROUND(F142+F149+F156+F163+F191+F198+F184+F135,5)</f>
        <v>0</v>
      </c>
      <c r="G205" s="62">
        <f t="shared" si="115"/>
        <v>0</v>
      </c>
      <c r="H205" s="62">
        <f t="shared" si="115"/>
        <v>0</v>
      </c>
      <c r="I205" s="62">
        <f t="shared" si="115"/>
        <v>0</v>
      </c>
      <c r="J205" s="62">
        <f t="shared" si="115"/>
        <v>0</v>
      </c>
    </row>
    <row r="206" spans="1:11" x14ac:dyDescent="0.25">
      <c r="A206" s="77"/>
      <c r="B206" s="80"/>
      <c r="C206" s="77"/>
      <c r="D206" s="39" t="s">
        <v>19</v>
      </c>
      <c r="E206" s="40">
        <f t="shared" si="109"/>
        <v>0</v>
      </c>
      <c r="F206" s="62">
        <f t="shared" si="115"/>
        <v>0</v>
      </c>
      <c r="G206" s="62">
        <f t="shared" si="115"/>
        <v>0</v>
      </c>
      <c r="H206" s="62">
        <f t="shared" si="115"/>
        <v>0</v>
      </c>
      <c r="I206" s="62">
        <f t="shared" si="115"/>
        <v>0</v>
      </c>
      <c r="J206" s="62">
        <f t="shared" si="115"/>
        <v>0</v>
      </c>
    </row>
    <row r="207" spans="1:11" x14ac:dyDescent="0.25">
      <c r="A207" s="84"/>
      <c r="B207" s="81"/>
      <c r="C207" s="84"/>
      <c r="D207" s="39" t="s">
        <v>8</v>
      </c>
      <c r="E207" s="40">
        <f t="shared" si="109"/>
        <v>2126748.5499999998</v>
      </c>
      <c r="F207" s="62">
        <f>ROUND(F144+F151+F158+F165+F193+F200+F186+F137,5)</f>
        <v>20380.834999999999</v>
      </c>
      <c r="G207" s="62">
        <f>ROUND(G144+G151+G158+G165+G193+G200+G186+G137,5)</f>
        <v>52965.305</v>
      </c>
      <c r="H207" s="62">
        <f t="shared" si="115"/>
        <v>63972.834999999999</v>
      </c>
      <c r="I207" s="62">
        <f t="shared" si="115"/>
        <v>12416.235000000001</v>
      </c>
      <c r="J207" s="62">
        <f t="shared" si="115"/>
        <v>1977013.34</v>
      </c>
    </row>
    <row r="208" spans="1:11" s="10" customFormat="1" x14ac:dyDescent="0.25">
      <c r="A208" s="98" t="s">
        <v>14</v>
      </c>
      <c r="B208" s="99"/>
      <c r="C208" s="104"/>
      <c r="D208" s="36" t="s">
        <v>3</v>
      </c>
      <c r="E208" s="37">
        <f t="shared" si="109"/>
        <v>13405063.785359999</v>
      </c>
      <c r="F208" s="63">
        <f t="shared" ref="F208:J208" si="116">ROUND(SUM(F209:F214),5)</f>
        <v>2558291.5978000001</v>
      </c>
      <c r="G208" s="63">
        <f t="shared" si="116"/>
        <v>2563272.84228</v>
      </c>
      <c r="H208" s="63">
        <f t="shared" ref="H208:I208" si="117">ROUND(SUM(H209:H214),5)</f>
        <v>2553644.24028</v>
      </c>
      <c r="I208" s="63">
        <f t="shared" si="117"/>
        <v>832831.38100000005</v>
      </c>
      <c r="J208" s="63">
        <f t="shared" si="116"/>
        <v>4897023.7240000004</v>
      </c>
    </row>
    <row r="209" spans="1:10" x14ac:dyDescent="0.25">
      <c r="A209" s="100"/>
      <c r="B209" s="101"/>
      <c r="C209" s="105"/>
      <c r="D209" s="36" t="s">
        <v>5</v>
      </c>
      <c r="E209" s="37">
        <f t="shared" si="109"/>
        <v>172731.4</v>
      </c>
      <c r="F209" s="63">
        <f t="shared" ref="F209:J214" si="118">ROUND(F88+F124+F202,5)</f>
        <v>57963.7</v>
      </c>
      <c r="G209" s="63">
        <f t="shared" si="118"/>
        <v>57949</v>
      </c>
      <c r="H209" s="63">
        <f t="shared" si="118"/>
        <v>56818.7</v>
      </c>
      <c r="I209" s="63">
        <f t="shared" si="118"/>
        <v>0</v>
      </c>
      <c r="J209" s="63">
        <f t="shared" si="118"/>
        <v>0</v>
      </c>
    </row>
    <row r="210" spans="1:10" ht="31.5" x14ac:dyDescent="0.25">
      <c r="A210" s="100"/>
      <c r="B210" s="101"/>
      <c r="C210" s="105"/>
      <c r="D210" s="36" t="s">
        <v>6</v>
      </c>
      <c r="E210" s="37">
        <f t="shared" si="109"/>
        <v>5143655.5999999996</v>
      </c>
      <c r="F210" s="63">
        <f t="shared" si="118"/>
        <v>1713402.1</v>
      </c>
      <c r="G210" s="63">
        <f t="shared" si="118"/>
        <v>1713475.2</v>
      </c>
      <c r="H210" s="63">
        <f t="shared" si="118"/>
        <v>1716778.3</v>
      </c>
      <c r="I210" s="63">
        <f t="shared" si="118"/>
        <v>0</v>
      </c>
      <c r="J210" s="63">
        <f t="shared" si="118"/>
        <v>0</v>
      </c>
    </row>
    <row r="211" spans="1:10" x14ac:dyDescent="0.25">
      <c r="A211" s="100"/>
      <c r="B211" s="101"/>
      <c r="C211" s="105"/>
      <c r="D211" s="36" t="s">
        <v>7</v>
      </c>
      <c r="E211" s="37">
        <f t="shared" si="109"/>
        <v>3632099.11045</v>
      </c>
      <c r="F211" s="63">
        <f t="shared" si="118"/>
        <v>469811.58045000001</v>
      </c>
      <c r="G211" s="63">
        <f t="shared" si="118"/>
        <v>469595</v>
      </c>
      <c r="H211" s="63">
        <f t="shared" si="118"/>
        <v>459767</v>
      </c>
      <c r="I211" s="63">
        <f t="shared" si="118"/>
        <v>453915.14600000001</v>
      </c>
      <c r="J211" s="63">
        <f t="shared" si="118"/>
        <v>1779010.3840000001</v>
      </c>
    </row>
    <row r="212" spans="1:10" ht="47.25" x14ac:dyDescent="0.25">
      <c r="A212" s="100"/>
      <c r="B212" s="101"/>
      <c r="C212" s="105"/>
      <c r="D212" s="36" t="s">
        <v>9</v>
      </c>
      <c r="E212" s="37">
        <f t="shared" si="109"/>
        <v>0</v>
      </c>
      <c r="F212" s="63">
        <f t="shared" si="118"/>
        <v>0</v>
      </c>
      <c r="G212" s="63">
        <f t="shared" si="118"/>
        <v>0</v>
      </c>
      <c r="H212" s="63">
        <f t="shared" si="118"/>
        <v>0</v>
      </c>
      <c r="I212" s="63">
        <f t="shared" si="118"/>
        <v>0</v>
      </c>
      <c r="J212" s="63">
        <f t="shared" si="118"/>
        <v>0</v>
      </c>
    </row>
    <row r="213" spans="1:10" x14ac:dyDescent="0.25">
      <c r="A213" s="100"/>
      <c r="B213" s="101"/>
      <c r="C213" s="105"/>
      <c r="D213" s="36" t="s">
        <v>19</v>
      </c>
      <c r="E213" s="37">
        <f t="shared" si="109"/>
        <v>0</v>
      </c>
      <c r="F213" s="63">
        <f t="shared" si="118"/>
        <v>0</v>
      </c>
      <c r="G213" s="63">
        <f t="shared" si="118"/>
        <v>0</v>
      </c>
      <c r="H213" s="63">
        <f t="shared" si="118"/>
        <v>0</v>
      </c>
      <c r="I213" s="63">
        <f t="shared" si="118"/>
        <v>0</v>
      </c>
      <c r="J213" s="63">
        <f t="shared" si="118"/>
        <v>0</v>
      </c>
    </row>
    <row r="214" spans="1:10" x14ac:dyDescent="0.25">
      <c r="A214" s="102"/>
      <c r="B214" s="103"/>
      <c r="C214" s="106"/>
      <c r="D214" s="36" t="s">
        <v>8</v>
      </c>
      <c r="E214" s="37">
        <f t="shared" si="109"/>
        <v>4456577.6749099996</v>
      </c>
      <c r="F214" s="63">
        <f>ROUND(F93+F129+F207,5)</f>
        <v>317114.21734999999</v>
      </c>
      <c r="G214" s="63">
        <f t="shared" si="118"/>
        <v>322253.64227999997</v>
      </c>
      <c r="H214" s="63">
        <f t="shared" si="118"/>
        <v>320280.24028000003</v>
      </c>
      <c r="I214" s="63">
        <f t="shared" si="118"/>
        <v>378916.23499999999</v>
      </c>
      <c r="J214" s="63">
        <f t="shared" si="118"/>
        <v>3118013.34</v>
      </c>
    </row>
    <row r="215" spans="1:10" x14ac:dyDescent="0.25">
      <c r="A215" s="94" t="s">
        <v>15</v>
      </c>
      <c r="B215" s="95"/>
      <c r="C215" s="64"/>
      <c r="D215" s="39"/>
      <c r="E215" s="40"/>
      <c r="F215" s="56"/>
      <c r="G215" s="56"/>
      <c r="H215" s="56"/>
      <c r="I215" s="56"/>
      <c r="J215" s="56"/>
    </row>
    <row r="216" spans="1:10" s="10" customFormat="1" x14ac:dyDescent="0.25">
      <c r="A216" s="107" t="s">
        <v>44</v>
      </c>
      <c r="B216" s="108"/>
      <c r="C216" s="76"/>
      <c r="D216" s="36" t="s">
        <v>3</v>
      </c>
      <c r="E216" s="37">
        <f t="shared" ref="E216:E229" si="119">ROUND(SUM(F216:J216),5)</f>
        <v>0</v>
      </c>
      <c r="F216" s="63">
        <f t="shared" ref="F216:J216" si="120">ROUND(SUM(F217:F222),5)</f>
        <v>0</v>
      </c>
      <c r="G216" s="63">
        <f t="shared" si="120"/>
        <v>0</v>
      </c>
      <c r="H216" s="63">
        <f t="shared" ref="H216:I216" si="121">ROUND(SUM(H217:H222),5)</f>
        <v>0</v>
      </c>
      <c r="I216" s="63">
        <f t="shared" si="121"/>
        <v>0</v>
      </c>
      <c r="J216" s="63">
        <f t="shared" si="120"/>
        <v>0</v>
      </c>
    </row>
    <row r="217" spans="1:10" x14ac:dyDescent="0.25">
      <c r="A217" s="109"/>
      <c r="B217" s="110"/>
      <c r="C217" s="77"/>
      <c r="D217" s="39" t="s">
        <v>5</v>
      </c>
      <c r="E217" s="37">
        <f t="shared" si="119"/>
        <v>0</v>
      </c>
      <c r="F217" s="62">
        <f>ROUND(F139+F146+F11+F96+F132,5)</f>
        <v>0</v>
      </c>
      <c r="G217" s="62">
        <f>ROUND(G139+G146+G11+G96+G132,5)</f>
        <v>0</v>
      </c>
      <c r="H217" s="62">
        <f>ROUND(H139+H146+H11+H96+H132,5)</f>
        <v>0</v>
      </c>
      <c r="I217" s="62">
        <f>ROUND(I139+I146+I11+I96+I132,5)</f>
        <v>0</v>
      </c>
      <c r="J217" s="62">
        <f>ROUND(J139+J146+J11+J96+J132,5)</f>
        <v>0</v>
      </c>
    </row>
    <row r="218" spans="1:10" ht="31.5" x14ac:dyDescent="0.25">
      <c r="A218" s="109"/>
      <c r="B218" s="110"/>
      <c r="C218" s="77"/>
      <c r="D218" s="39" t="s">
        <v>6</v>
      </c>
      <c r="E218" s="37">
        <f t="shared" si="119"/>
        <v>0</v>
      </c>
      <c r="F218" s="62">
        <f>ROUND(F140+F147+F12+F97+F133,5)</f>
        <v>0</v>
      </c>
      <c r="G218" s="62">
        <f>ROUND(G140+G147+G12+G97+G133,5)</f>
        <v>0</v>
      </c>
      <c r="H218" s="62">
        <f>ROUND(H140+H147+H12+H97+H133,5)</f>
        <v>0</v>
      </c>
      <c r="I218" s="62">
        <f>ROUND(I140+I147+I12+I97+I133,5)</f>
        <v>0</v>
      </c>
      <c r="J218" s="62">
        <f>ROUND(J140+J147+J12+J97+J133,5)</f>
        <v>0</v>
      </c>
    </row>
    <row r="219" spans="1:10" x14ac:dyDescent="0.25">
      <c r="A219" s="109"/>
      <c r="B219" s="110"/>
      <c r="C219" s="77"/>
      <c r="D219" s="39" t="s">
        <v>7</v>
      </c>
      <c r="E219" s="37">
        <f t="shared" si="119"/>
        <v>0</v>
      </c>
      <c r="F219" s="62">
        <f>ROUND(F141+F148+F13+F98+F134,5)</f>
        <v>0</v>
      </c>
      <c r="G219" s="62">
        <f>ROUND(G141+G148+G13+G98+G134,5)</f>
        <v>0</v>
      </c>
      <c r="H219" s="62">
        <f>ROUND(H141+H148+H13+H98+H134,5)</f>
        <v>0</v>
      </c>
      <c r="I219" s="62">
        <f>ROUND(I141+I148+I13+I98+I134,5)</f>
        <v>0</v>
      </c>
      <c r="J219" s="62">
        <f>ROUND(J141+J148+J13+J98+J134,5)</f>
        <v>0</v>
      </c>
    </row>
    <row r="220" spans="1:10" ht="31.5" x14ac:dyDescent="0.25">
      <c r="A220" s="109"/>
      <c r="B220" s="110"/>
      <c r="C220" s="77"/>
      <c r="D220" s="39" t="s">
        <v>9</v>
      </c>
      <c r="E220" s="37">
        <f t="shared" si="119"/>
        <v>0</v>
      </c>
      <c r="F220" s="62">
        <f>ROUND(F142+F149+F14+F99+F135,5)</f>
        <v>0</v>
      </c>
      <c r="G220" s="62">
        <f>ROUND(G142+G149+G14+G99+G135,5)</f>
        <v>0</v>
      </c>
      <c r="H220" s="62">
        <f>ROUND(H142+H149+H14+H99+H135,5)</f>
        <v>0</v>
      </c>
      <c r="I220" s="62">
        <f>ROUND(I142+I149+I14+I99+I135,5)</f>
        <v>0</v>
      </c>
      <c r="J220" s="62">
        <f>ROUND(J142+J149+J14+J99+J135,5)</f>
        <v>0</v>
      </c>
    </row>
    <row r="221" spans="1:10" x14ac:dyDescent="0.25">
      <c r="A221" s="109"/>
      <c r="B221" s="110"/>
      <c r="C221" s="77"/>
      <c r="D221" s="39" t="s">
        <v>19</v>
      </c>
      <c r="E221" s="37">
        <f t="shared" si="119"/>
        <v>0</v>
      </c>
      <c r="F221" s="62">
        <f>ROUND(F143+F150+F15+F100+F136,5)</f>
        <v>0</v>
      </c>
      <c r="G221" s="62">
        <f>ROUND(G143+G150+G15+G100+G136,5)</f>
        <v>0</v>
      </c>
      <c r="H221" s="62">
        <f>ROUND(H143+H150+H15+H100+H136,5)</f>
        <v>0</v>
      </c>
      <c r="I221" s="62">
        <f>ROUND(I143+I150+I15+I100+I136,5)</f>
        <v>0</v>
      </c>
      <c r="J221" s="62">
        <f>ROUND(J143+J150+J15+J100+J136,5)</f>
        <v>0</v>
      </c>
    </row>
    <row r="222" spans="1:10" x14ac:dyDescent="0.25">
      <c r="A222" s="111"/>
      <c r="B222" s="112"/>
      <c r="C222" s="84"/>
      <c r="D222" s="39" t="s">
        <v>8</v>
      </c>
      <c r="E222" s="37">
        <f t="shared" si="119"/>
        <v>0</v>
      </c>
      <c r="F222" s="62">
        <f>ROUND(F144+F151+F16+F101+F137,5)</f>
        <v>0</v>
      </c>
      <c r="G222" s="62">
        <f>ROUND(G144+G151+G16+G101+G137,5)</f>
        <v>0</v>
      </c>
      <c r="H222" s="62">
        <f>ROUND(H144+H151+H16+H101+H137,5)</f>
        <v>0</v>
      </c>
      <c r="I222" s="62">
        <f>ROUND(I144+I151+I16+I101+I137,5)</f>
        <v>0</v>
      </c>
      <c r="J222" s="62">
        <f>ROUND(J144+J151+J16+J101+J137,5)</f>
        <v>0</v>
      </c>
    </row>
    <row r="223" spans="1:10" s="10" customFormat="1" x14ac:dyDescent="0.25">
      <c r="A223" s="107" t="s">
        <v>45</v>
      </c>
      <c r="B223" s="108"/>
      <c r="C223" s="76"/>
      <c r="D223" s="36" t="s">
        <v>3</v>
      </c>
      <c r="E223" s="37">
        <f t="shared" si="119"/>
        <v>13405063.785359999</v>
      </c>
      <c r="F223" s="63">
        <f t="shared" ref="F223:J223" si="122">ROUND(SUM(F224:F229),5)</f>
        <v>2558291.5978000001</v>
      </c>
      <c r="G223" s="63">
        <f t="shared" si="122"/>
        <v>2563272.84228</v>
      </c>
      <c r="H223" s="63">
        <f t="shared" ref="H223:I223" si="123">ROUND(SUM(H224:H229),5)</f>
        <v>2553644.24028</v>
      </c>
      <c r="I223" s="63">
        <f t="shared" si="123"/>
        <v>832831.38100000005</v>
      </c>
      <c r="J223" s="63">
        <f t="shared" si="122"/>
        <v>4897023.7240000004</v>
      </c>
    </row>
    <row r="224" spans="1:10" x14ac:dyDescent="0.25">
      <c r="A224" s="109"/>
      <c r="B224" s="110"/>
      <c r="C224" s="77"/>
      <c r="D224" s="39" t="s">
        <v>5</v>
      </c>
      <c r="E224" s="37">
        <f t="shared" si="119"/>
        <v>172731.4</v>
      </c>
      <c r="F224" s="62">
        <f t="shared" ref="F224:J224" si="124">ROUND(F209-F217,5)</f>
        <v>57963.7</v>
      </c>
      <c r="G224" s="62">
        <f t="shared" si="124"/>
        <v>57949</v>
      </c>
      <c r="H224" s="62">
        <f t="shared" ref="H224:I224" si="125">ROUND(H209-H217,5)</f>
        <v>56818.7</v>
      </c>
      <c r="I224" s="62">
        <f t="shared" si="125"/>
        <v>0</v>
      </c>
      <c r="J224" s="62">
        <f t="shared" si="124"/>
        <v>0</v>
      </c>
    </row>
    <row r="225" spans="1:10" ht="31.5" x14ac:dyDescent="0.25">
      <c r="A225" s="109"/>
      <c r="B225" s="110"/>
      <c r="C225" s="77"/>
      <c r="D225" s="39" t="s">
        <v>6</v>
      </c>
      <c r="E225" s="37">
        <f t="shared" si="119"/>
        <v>5143655.5999999996</v>
      </c>
      <c r="F225" s="62">
        <f t="shared" ref="F225:J229" si="126">ROUND(F210-F218,5)</f>
        <v>1713402.1</v>
      </c>
      <c r="G225" s="62">
        <f t="shared" si="126"/>
        <v>1713475.2</v>
      </c>
      <c r="H225" s="62">
        <f t="shared" ref="H225:I225" si="127">ROUND(H210-H218,5)</f>
        <v>1716778.3</v>
      </c>
      <c r="I225" s="62">
        <f t="shared" si="127"/>
        <v>0</v>
      </c>
      <c r="J225" s="62">
        <f t="shared" si="126"/>
        <v>0</v>
      </c>
    </row>
    <row r="226" spans="1:10" x14ac:dyDescent="0.25">
      <c r="A226" s="109"/>
      <c r="B226" s="110"/>
      <c r="C226" s="77"/>
      <c r="D226" s="39" t="s">
        <v>7</v>
      </c>
      <c r="E226" s="37">
        <f t="shared" si="119"/>
        <v>3632099.11045</v>
      </c>
      <c r="F226" s="62">
        <f t="shared" si="126"/>
        <v>469811.58045000001</v>
      </c>
      <c r="G226" s="62">
        <f t="shared" si="126"/>
        <v>469595</v>
      </c>
      <c r="H226" s="62">
        <f t="shared" ref="H226:I226" si="128">ROUND(H211-H219,5)</f>
        <v>459767</v>
      </c>
      <c r="I226" s="62">
        <f t="shared" si="128"/>
        <v>453915.14600000001</v>
      </c>
      <c r="J226" s="62">
        <f t="shared" si="126"/>
        <v>1779010.3840000001</v>
      </c>
    </row>
    <row r="227" spans="1:10" ht="31.5" x14ac:dyDescent="0.25">
      <c r="A227" s="109"/>
      <c r="B227" s="110"/>
      <c r="C227" s="77"/>
      <c r="D227" s="39" t="s">
        <v>9</v>
      </c>
      <c r="E227" s="37">
        <f t="shared" si="119"/>
        <v>0</v>
      </c>
      <c r="F227" s="62">
        <f t="shared" si="126"/>
        <v>0</v>
      </c>
      <c r="G227" s="62">
        <f t="shared" si="126"/>
        <v>0</v>
      </c>
      <c r="H227" s="62">
        <f t="shared" ref="H227:I227" si="129">ROUND(H212-H220,5)</f>
        <v>0</v>
      </c>
      <c r="I227" s="62">
        <f t="shared" si="129"/>
        <v>0</v>
      </c>
      <c r="J227" s="62">
        <f t="shared" si="126"/>
        <v>0</v>
      </c>
    </row>
    <row r="228" spans="1:10" x14ac:dyDescent="0.25">
      <c r="A228" s="109"/>
      <c r="B228" s="110"/>
      <c r="C228" s="77"/>
      <c r="D228" s="39" t="s">
        <v>19</v>
      </c>
      <c r="E228" s="37">
        <f t="shared" si="119"/>
        <v>0</v>
      </c>
      <c r="F228" s="62">
        <f t="shared" si="126"/>
        <v>0</v>
      </c>
      <c r="G228" s="62">
        <f t="shared" si="126"/>
        <v>0</v>
      </c>
      <c r="H228" s="62">
        <f t="shared" ref="H228:I228" si="130">ROUND(H213-H221,5)</f>
        <v>0</v>
      </c>
      <c r="I228" s="62">
        <f t="shared" si="130"/>
        <v>0</v>
      </c>
      <c r="J228" s="62">
        <f t="shared" si="126"/>
        <v>0</v>
      </c>
    </row>
    <row r="229" spans="1:10" x14ac:dyDescent="0.25">
      <c r="A229" s="111"/>
      <c r="B229" s="112"/>
      <c r="C229" s="84"/>
      <c r="D229" s="39" t="s">
        <v>8</v>
      </c>
      <c r="E229" s="37">
        <f t="shared" si="119"/>
        <v>4456577.6749099996</v>
      </c>
      <c r="F229" s="62">
        <f t="shared" si="126"/>
        <v>317114.21734999999</v>
      </c>
      <c r="G229" s="62">
        <f t="shared" si="126"/>
        <v>322253.64227999997</v>
      </c>
      <c r="H229" s="62">
        <f t="shared" ref="H229:I229" si="131">ROUND(H214-H222,5)</f>
        <v>320280.24028000003</v>
      </c>
      <c r="I229" s="62">
        <f t="shared" si="131"/>
        <v>378916.23499999999</v>
      </c>
      <c r="J229" s="62">
        <f t="shared" si="126"/>
        <v>3118013.34</v>
      </c>
    </row>
    <row r="230" spans="1:10" x14ac:dyDescent="0.25">
      <c r="A230" s="96" t="s">
        <v>15</v>
      </c>
      <c r="B230" s="97"/>
      <c r="C230" s="31"/>
      <c r="D230" s="25"/>
      <c r="E230" s="26"/>
      <c r="F230" s="27"/>
      <c r="G230" s="27"/>
      <c r="H230" s="27"/>
      <c r="I230" s="27"/>
      <c r="J230" s="27"/>
    </row>
    <row r="231" spans="1:10" s="10" customFormat="1" x14ac:dyDescent="0.25">
      <c r="A231" s="85" t="s">
        <v>16</v>
      </c>
      <c r="B231" s="86"/>
      <c r="C231" s="91"/>
      <c r="D231" s="23" t="s">
        <v>3</v>
      </c>
      <c r="E231" s="24">
        <f t="shared" ref="E231:E244" si="132">ROUND(SUM(F231:J231),5)</f>
        <v>2141498.2000000002</v>
      </c>
      <c r="F231" s="30">
        <f t="shared" ref="F231:J231" si="133">ROUND(SUM(F232:F237),5)</f>
        <v>0</v>
      </c>
      <c r="G231" s="30">
        <f t="shared" si="133"/>
        <v>0</v>
      </c>
      <c r="H231" s="30">
        <f t="shared" ref="H231:I231" si="134">ROUND(SUM(H232:H237),5)</f>
        <v>0</v>
      </c>
      <c r="I231" s="30">
        <f t="shared" si="134"/>
        <v>0</v>
      </c>
      <c r="J231" s="30">
        <f t="shared" si="133"/>
        <v>2141498.2000000002</v>
      </c>
    </row>
    <row r="232" spans="1:10" x14ac:dyDescent="0.25">
      <c r="A232" s="87"/>
      <c r="B232" s="88"/>
      <c r="C232" s="92"/>
      <c r="D232" s="25" t="s">
        <v>5</v>
      </c>
      <c r="E232" s="24">
        <f t="shared" si="132"/>
        <v>0</v>
      </c>
      <c r="F232" s="26">
        <f t="shared" ref="F232:J237" si="135">ROUND(F160+F139+F132,5)</f>
        <v>0</v>
      </c>
      <c r="G232" s="26">
        <f t="shared" si="135"/>
        <v>0</v>
      </c>
      <c r="H232" s="26">
        <f t="shared" si="135"/>
        <v>0</v>
      </c>
      <c r="I232" s="26">
        <f t="shared" si="135"/>
        <v>0</v>
      </c>
      <c r="J232" s="26">
        <f t="shared" si="135"/>
        <v>0</v>
      </c>
    </row>
    <row r="233" spans="1:10" ht="31.5" x14ac:dyDescent="0.25">
      <c r="A233" s="87"/>
      <c r="B233" s="88"/>
      <c r="C233" s="92"/>
      <c r="D233" s="25" t="s">
        <v>6</v>
      </c>
      <c r="E233" s="24">
        <f t="shared" si="132"/>
        <v>0</v>
      </c>
      <c r="F233" s="26">
        <f t="shared" si="135"/>
        <v>0</v>
      </c>
      <c r="G233" s="26">
        <f t="shared" si="135"/>
        <v>0</v>
      </c>
      <c r="H233" s="26">
        <f t="shared" si="135"/>
        <v>0</v>
      </c>
      <c r="I233" s="26">
        <f t="shared" si="135"/>
        <v>0</v>
      </c>
      <c r="J233" s="26">
        <f t="shared" si="135"/>
        <v>0</v>
      </c>
    </row>
    <row r="234" spans="1:10" x14ac:dyDescent="0.25">
      <c r="A234" s="87"/>
      <c r="B234" s="88"/>
      <c r="C234" s="92"/>
      <c r="D234" s="25" t="s">
        <v>7</v>
      </c>
      <c r="E234" s="24">
        <f t="shared" si="132"/>
        <v>214149.8</v>
      </c>
      <c r="F234" s="26">
        <f t="shared" si="135"/>
        <v>0</v>
      </c>
      <c r="G234" s="26">
        <f t="shared" si="135"/>
        <v>0</v>
      </c>
      <c r="H234" s="26">
        <f t="shared" si="135"/>
        <v>0</v>
      </c>
      <c r="I234" s="26">
        <f t="shared" si="135"/>
        <v>0</v>
      </c>
      <c r="J234" s="26">
        <f t="shared" si="135"/>
        <v>214149.8</v>
      </c>
    </row>
    <row r="235" spans="1:10" ht="31.5" x14ac:dyDescent="0.25">
      <c r="A235" s="87"/>
      <c r="B235" s="88"/>
      <c r="C235" s="92"/>
      <c r="D235" s="25" t="s">
        <v>9</v>
      </c>
      <c r="E235" s="24">
        <f t="shared" si="132"/>
        <v>0</v>
      </c>
      <c r="F235" s="26">
        <f t="shared" si="135"/>
        <v>0</v>
      </c>
      <c r="G235" s="26">
        <f t="shared" si="135"/>
        <v>0</v>
      </c>
      <c r="H235" s="26">
        <f t="shared" si="135"/>
        <v>0</v>
      </c>
      <c r="I235" s="26">
        <f t="shared" si="135"/>
        <v>0</v>
      </c>
      <c r="J235" s="26">
        <f t="shared" si="135"/>
        <v>0</v>
      </c>
    </row>
    <row r="236" spans="1:10" x14ac:dyDescent="0.25">
      <c r="A236" s="87"/>
      <c r="B236" s="88"/>
      <c r="C236" s="92"/>
      <c r="D236" s="25" t="s">
        <v>19</v>
      </c>
      <c r="E236" s="24">
        <f t="shared" si="132"/>
        <v>0</v>
      </c>
      <c r="F236" s="26">
        <f t="shared" si="135"/>
        <v>0</v>
      </c>
      <c r="G236" s="26">
        <f t="shared" si="135"/>
        <v>0</v>
      </c>
      <c r="H236" s="26">
        <f t="shared" si="135"/>
        <v>0</v>
      </c>
      <c r="I236" s="26">
        <f t="shared" si="135"/>
        <v>0</v>
      </c>
      <c r="J236" s="26">
        <f t="shared" si="135"/>
        <v>0</v>
      </c>
    </row>
    <row r="237" spans="1:10" x14ac:dyDescent="0.25">
      <c r="A237" s="89"/>
      <c r="B237" s="90"/>
      <c r="C237" s="93"/>
      <c r="D237" s="25" t="s">
        <v>8</v>
      </c>
      <c r="E237" s="24">
        <f t="shared" si="132"/>
        <v>1927348.4</v>
      </c>
      <c r="F237" s="26">
        <f t="shared" si="135"/>
        <v>0</v>
      </c>
      <c r="G237" s="26">
        <f t="shared" si="135"/>
        <v>0</v>
      </c>
      <c r="H237" s="26">
        <f t="shared" si="135"/>
        <v>0</v>
      </c>
      <c r="I237" s="26">
        <f t="shared" si="135"/>
        <v>0</v>
      </c>
      <c r="J237" s="26">
        <f t="shared" si="135"/>
        <v>1927348.4</v>
      </c>
    </row>
    <row r="238" spans="1:10" s="10" customFormat="1" x14ac:dyDescent="0.25">
      <c r="A238" s="85" t="s">
        <v>17</v>
      </c>
      <c r="B238" s="86"/>
      <c r="C238" s="91"/>
      <c r="D238" s="23" t="s">
        <v>3</v>
      </c>
      <c r="E238" s="24">
        <f t="shared" si="132"/>
        <v>11263565.58536</v>
      </c>
      <c r="F238" s="24">
        <f t="shared" ref="F238:J238" si="136">ROUND(SUM(F239:F244),5)</f>
        <v>2558291.5978000001</v>
      </c>
      <c r="G238" s="24">
        <f t="shared" si="136"/>
        <v>2563272.84228</v>
      </c>
      <c r="H238" s="24">
        <f t="shared" ref="H238:I238" si="137">ROUND(SUM(H239:H244),5)</f>
        <v>2553644.24028</v>
      </c>
      <c r="I238" s="24">
        <f t="shared" si="137"/>
        <v>832831.38100000005</v>
      </c>
      <c r="J238" s="24">
        <f t="shared" si="136"/>
        <v>2755525.5240000002</v>
      </c>
    </row>
    <row r="239" spans="1:10" x14ac:dyDescent="0.25">
      <c r="A239" s="87"/>
      <c r="B239" s="88"/>
      <c r="C239" s="92"/>
      <c r="D239" s="25" t="s">
        <v>5</v>
      </c>
      <c r="E239" s="26">
        <f t="shared" si="132"/>
        <v>172731.4</v>
      </c>
      <c r="F239" s="26">
        <f t="shared" ref="F239:J239" si="138">ROUND(F209-F232,5)</f>
        <v>57963.7</v>
      </c>
      <c r="G239" s="26">
        <f t="shared" si="138"/>
        <v>57949</v>
      </c>
      <c r="H239" s="26">
        <f t="shared" ref="H239:I239" si="139">ROUND(H209-H232,5)</f>
        <v>56818.7</v>
      </c>
      <c r="I239" s="26">
        <f t="shared" si="139"/>
        <v>0</v>
      </c>
      <c r="J239" s="26">
        <f t="shared" si="138"/>
        <v>0</v>
      </c>
    </row>
    <row r="240" spans="1:10" ht="31.5" x14ac:dyDescent="0.25">
      <c r="A240" s="87"/>
      <c r="B240" s="88"/>
      <c r="C240" s="92"/>
      <c r="D240" s="25" t="s">
        <v>6</v>
      </c>
      <c r="E240" s="26">
        <f t="shared" si="132"/>
        <v>5143655.5999999996</v>
      </c>
      <c r="F240" s="26">
        <f t="shared" ref="F240:J244" si="140">ROUND(F210-F233,5)</f>
        <v>1713402.1</v>
      </c>
      <c r="G240" s="26">
        <f t="shared" si="140"/>
        <v>1713475.2</v>
      </c>
      <c r="H240" s="26">
        <f t="shared" ref="H240:I240" si="141">ROUND(H210-H233,5)</f>
        <v>1716778.3</v>
      </c>
      <c r="I240" s="26">
        <f t="shared" si="141"/>
        <v>0</v>
      </c>
      <c r="J240" s="26">
        <f t="shared" si="140"/>
        <v>0</v>
      </c>
    </row>
    <row r="241" spans="1:11" x14ac:dyDescent="0.25">
      <c r="A241" s="87"/>
      <c r="B241" s="88"/>
      <c r="C241" s="92"/>
      <c r="D241" s="25" t="s">
        <v>7</v>
      </c>
      <c r="E241" s="26">
        <f t="shared" si="132"/>
        <v>3417949.3104500002</v>
      </c>
      <c r="F241" s="26">
        <f t="shared" si="140"/>
        <v>469811.58045000001</v>
      </c>
      <c r="G241" s="26">
        <f t="shared" si="140"/>
        <v>469595</v>
      </c>
      <c r="H241" s="26">
        <f t="shared" ref="H241:I241" si="142">ROUND(H211-H234,5)</f>
        <v>459767</v>
      </c>
      <c r="I241" s="26">
        <f t="shared" si="142"/>
        <v>453915.14600000001</v>
      </c>
      <c r="J241" s="26">
        <f t="shared" si="140"/>
        <v>1564860.584</v>
      </c>
      <c r="K241" s="34"/>
    </row>
    <row r="242" spans="1:11" ht="31.5" x14ac:dyDescent="0.25">
      <c r="A242" s="87"/>
      <c r="B242" s="88"/>
      <c r="C242" s="92"/>
      <c r="D242" s="25" t="s">
        <v>9</v>
      </c>
      <c r="E242" s="26">
        <f t="shared" si="132"/>
        <v>0</v>
      </c>
      <c r="F242" s="26">
        <f t="shared" si="140"/>
        <v>0</v>
      </c>
      <c r="G242" s="26">
        <f t="shared" si="140"/>
        <v>0</v>
      </c>
      <c r="H242" s="26">
        <f t="shared" ref="H242:I242" si="143">ROUND(H212-H235,5)</f>
        <v>0</v>
      </c>
      <c r="I242" s="26">
        <f t="shared" si="143"/>
        <v>0</v>
      </c>
      <c r="J242" s="26">
        <f t="shared" si="140"/>
        <v>0</v>
      </c>
    </row>
    <row r="243" spans="1:11" x14ac:dyDescent="0.25">
      <c r="A243" s="87"/>
      <c r="B243" s="88"/>
      <c r="C243" s="92"/>
      <c r="D243" s="25" t="s">
        <v>19</v>
      </c>
      <c r="E243" s="26">
        <f t="shared" si="132"/>
        <v>0</v>
      </c>
      <c r="F243" s="26">
        <f t="shared" si="140"/>
        <v>0</v>
      </c>
      <c r="G243" s="26">
        <f t="shared" si="140"/>
        <v>0</v>
      </c>
      <c r="H243" s="26">
        <f t="shared" ref="H243:I243" si="144">ROUND(H213-H236,5)</f>
        <v>0</v>
      </c>
      <c r="I243" s="26">
        <f t="shared" si="144"/>
        <v>0</v>
      </c>
      <c r="J243" s="26">
        <f t="shared" si="140"/>
        <v>0</v>
      </c>
    </row>
    <row r="244" spans="1:11" x14ac:dyDescent="0.25">
      <c r="A244" s="89"/>
      <c r="B244" s="90"/>
      <c r="C244" s="93"/>
      <c r="D244" s="25" t="s">
        <v>8</v>
      </c>
      <c r="E244" s="26">
        <f t="shared" si="132"/>
        <v>2529229.2749100002</v>
      </c>
      <c r="F244" s="26">
        <f t="shared" si="140"/>
        <v>317114.21734999999</v>
      </c>
      <c r="G244" s="26">
        <f t="shared" si="140"/>
        <v>322253.64227999997</v>
      </c>
      <c r="H244" s="26">
        <f t="shared" ref="H244:I244" si="145">ROUND(H214-H237,5)</f>
        <v>320280.24028000003</v>
      </c>
      <c r="I244" s="26">
        <f t="shared" si="145"/>
        <v>378916.23499999999</v>
      </c>
      <c r="J244" s="26">
        <f t="shared" si="140"/>
        <v>1190664.94</v>
      </c>
    </row>
    <row r="245" spans="1:11" x14ac:dyDescent="0.25">
      <c r="A245" s="96" t="s">
        <v>15</v>
      </c>
      <c r="B245" s="97"/>
      <c r="C245" s="32"/>
      <c r="D245" s="25"/>
      <c r="E245" s="26"/>
      <c r="F245" s="27"/>
      <c r="G245" s="27"/>
      <c r="H245" s="27"/>
      <c r="I245" s="27"/>
      <c r="J245" s="27"/>
    </row>
    <row r="246" spans="1:11" s="10" customFormat="1" x14ac:dyDescent="0.25">
      <c r="A246" s="85" t="s">
        <v>88</v>
      </c>
      <c r="B246" s="86"/>
      <c r="C246" s="91"/>
      <c r="D246" s="23" t="s">
        <v>3</v>
      </c>
      <c r="E246" s="24">
        <f t="shared" ref="E246:E273" si="146">ROUND(SUM(F246:J246),5)</f>
        <v>11130217.98536</v>
      </c>
      <c r="F246" s="24">
        <f t="shared" ref="F246:J246" si="147">ROUND(SUM(F247:F252),5)</f>
        <v>2517368.9978</v>
      </c>
      <c r="G246" s="24">
        <f t="shared" si="147"/>
        <v>2523004.4422800001</v>
      </c>
      <c r="H246" s="24">
        <f t="shared" ref="H246:I246" si="148">ROUND(SUM(H247:H252),5)</f>
        <v>2501987.6402799999</v>
      </c>
      <c r="I246" s="24">
        <f t="shared" si="148"/>
        <v>832731.38100000005</v>
      </c>
      <c r="J246" s="24">
        <f t="shared" si="147"/>
        <v>2755125.5240000002</v>
      </c>
    </row>
    <row r="247" spans="1:11" x14ac:dyDescent="0.25">
      <c r="A247" s="87"/>
      <c r="B247" s="88"/>
      <c r="C247" s="92"/>
      <c r="D247" s="25" t="s">
        <v>5</v>
      </c>
      <c r="E247" s="26">
        <f t="shared" si="146"/>
        <v>172731.4</v>
      </c>
      <c r="F247" s="26">
        <f t="shared" ref="F247:J251" si="149">ROUND(F88+F124+F146+F153+F181-F81,5)</f>
        <v>57963.7</v>
      </c>
      <c r="G247" s="26">
        <f t="shared" si="149"/>
        <v>57949</v>
      </c>
      <c r="H247" s="26">
        <f t="shared" si="149"/>
        <v>56818.7</v>
      </c>
      <c r="I247" s="26">
        <f t="shared" si="149"/>
        <v>0</v>
      </c>
      <c r="J247" s="26">
        <f t="shared" si="149"/>
        <v>0</v>
      </c>
    </row>
    <row r="248" spans="1:11" ht="31.5" x14ac:dyDescent="0.25">
      <c r="A248" s="87"/>
      <c r="B248" s="88"/>
      <c r="C248" s="92"/>
      <c r="D248" s="25" t="s">
        <v>6</v>
      </c>
      <c r="E248" s="26">
        <f t="shared" si="146"/>
        <v>5143655.5999999996</v>
      </c>
      <c r="F248" s="26">
        <f t="shared" si="149"/>
        <v>1713402.1</v>
      </c>
      <c r="G248" s="26">
        <f t="shared" si="149"/>
        <v>1713475.2</v>
      </c>
      <c r="H248" s="26">
        <f t="shared" si="149"/>
        <v>1716778.3</v>
      </c>
      <c r="I248" s="26">
        <f t="shared" si="149"/>
        <v>0</v>
      </c>
      <c r="J248" s="26">
        <f t="shared" si="149"/>
        <v>0</v>
      </c>
    </row>
    <row r="249" spans="1:11" x14ac:dyDescent="0.25">
      <c r="A249" s="87"/>
      <c r="B249" s="88"/>
      <c r="C249" s="92"/>
      <c r="D249" s="25" t="s">
        <v>7</v>
      </c>
      <c r="E249" s="26">
        <f t="shared" si="146"/>
        <v>3376326.7104500001</v>
      </c>
      <c r="F249" s="26">
        <f>ROUND(F90+F126+F148+F155+F183+F197-F83,5)</f>
        <v>428888.98044999997</v>
      </c>
      <c r="G249" s="26">
        <f t="shared" si="149"/>
        <v>469495</v>
      </c>
      <c r="H249" s="26">
        <f t="shared" si="149"/>
        <v>459667</v>
      </c>
      <c r="I249" s="26">
        <f t="shared" si="149"/>
        <v>453815.14600000001</v>
      </c>
      <c r="J249" s="26">
        <f t="shared" si="149"/>
        <v>1564460.584</v>
      </c>
    </row>
    <row r="250" spans="1:11" ht="31.5" x14ac:dyDescent="0.25">
      <c r="A250" s="87"/>
      <c r="B250" s="88"/>
      <c r="C250" s="92"/>
      <c r="D250" s="25" t="s">
        <v>9</v>
      </c>
      <c r="E250" s="26">
        <f t="shared" si="146"/>
        <v>0</v>
      </c>
      <c r="F250" s="26">
        <f t="shared" si="149"/>
        <v>0</v>
      </c>
      <c r="G250" s="26">
        <f t="shared" si="149"/>
        <v>0</v>
      </c>
      <c r="H250" s="26">
        <f t="shared" si="149"/>
        <v>0</v>
      </c>
      <c r="I250" s="26">
        <f t="shared" si="149"/>
        <v>0</v>
      </c>
      <c r="J250" s="26">
        <f t="shared" si="149"/>
        <v>0</v>
      </c>
    </row>
    <row r="251" spans="1:11" x14ac:dyDescent="0.25">
      <c r="A251" s="87"/>
      <c r="B251" s="88"/>
      <c r="C251" s="92"/>
      <c r="D251" s="25" t="s">
        <v>19</v>
      </c>
      <c r="E251" s="26">
        <f t="shared" si="146"/>
        <v>0</v>
      </c>
      <c r="F251" s="26">
        <f t="shared" si="149"/>
        <v>0</v>
      </c>
      <c r="G251" s="26">
        <f t="shared" si="149"/>
        <v>0</v>
      </c>
      <c r="H251" s="26">
        <f t="shared" si="149"/>
        <v>0</v>
      </c>
      <c r="I251" s="26">
        <f t="shared" si="149"/>
        <v>0</v>
      </c>
      <c r="J251" s="26">
        <f t="shared" si="149"/>
        <v>0</v>
      </c>
    </row>
    <row r="252" spans="1:11" x14ac:dyDescent="0.25">
      <c r="A252" s="89"/>
      <c r="B252" s="90"/>
      <c r="C252" s="93"/>
      <c r="D252" s="25" t="s">
        <v>8</v>
      </c>
      <c r="E252" s="26">
        <f t="shared" si="146"/>
        <v>2437504.2749100002</v>
      </c>
      <c r="F252" s="26">
        <f>ROUND(F93+F129+F151+F158+F186+F200,5)</f>
        <v>317114.21734999999</v>
      </c>
      <c r="G252" s="26">
        <f t="shared" ref="G252:I252" si="150">ROUND(G93+G129+G151+G158+G186+G200,5)</f>
        <v>282085.24228000001</v>
      </c>
      <c r="H252" s="26">
        <f t="shared" si="150"/>
        <v>268723.64027999999</v>
      </c>
      <c r="I252" s="26">
        <f t="shared" si="150"/>
        <v>378916.23499999999</v>
      </c>
      <c r="J252" s="26">
        <f>ROUND(J93+J129+J151+J158+J186+J200,5)</f>
        <v>1190664.94</v>
      </c>
    </row>
    <row r="253" spans="1:11" s="10" customFormat="1" x14ac:dyDescent="0.25">
      <c r="A253" s="85" t="s">
        <v>89</v>
      </c>
      <c r="B253" s="86"/>
      <c r="C253" s="91"/>
      <c r="D253" s="23" t="s">
        <v>3</v>
      </c>
      <c r="E253" s="24">
        <f t="shared" si="146"/>
        <v>2274045.7999999998</v>
      </c>
      <c r="F253" s="24">
        <f t="shared" ref="F253:J253" si="151">ROUND(SUM(F254:F259),5)</f>
        <v>40822.6</v>
      </c>
      <c r="G253" s="24">
        <f t="shared" si="151"/>
        <v>40168.400000000001</v>
      </c>
      <c r="H253" s="24">
        <f t="shared" ref="H253:I253" si="152">ROUND(SUM(H254:H259),5)</f>
        <v>51556.6</v>
      </c>
      <c r="I253" s="24">
        <f t="shared" si="152"/>
        <v>0</v>
      </c>
      <c r="J253" s="24">
        <f t="shared" si="151"/>
        <v>2141498.2000000002</v>
      </c>
    </row>
    <row r="254" spans="1:11" x14ac:dyDescent="0.25">
      <c r="A254" s="87"/>
      <c r="B254" s="88"/>
      <c r="C254" s="92"/>
      <c r="D254" s="25" t="s">
        <v>5</v>
      </c>
      <c r="E254" s="26">
        <f t="shared" si="146"/>
        <v>0</v>
      </c>
      <c r="F254" s="26">
        <f t="shared" ref="F254:J258" si="153">ROUND(F139+F167+F195,5)</f>
        <v>0</v>
      </c>
      <c r="G254" s="26">
        <f t="shared" si="153"/>
        <v>0</v>
      </c>
      <c r="H254" s="26">
        <f t="shared" si="153"/>
        <v>0</v>
      </c>
      <c r="I254" s="26">
        <f t="shared" si="153"/>
        <v>0</v>
      </c>
      <c r="J254" s="26">
        <f t="shared" si="153"/>
        <v>0</v>
      </c>
    </row>
    <row r="255" spans="1:11" ht="31.5" x14ac:dyDescent="0.25">
      <c r="A255" s="87"/>
      <c r="B255" s="88"/>
      <c r="C255" s="92"/>
      <c r="D255" s="25" t="s">
        <v>6</v>
      </c>
      <c r="E255" s="26">
        <f t="shared" si="146"/>
        <v>0</v>
      </c>
      <c r="F255" s="26">
        <f t="shared" si="153"/>
        <v>0</v>
      </c>
      <c r="G255" s="26">
        <f t="shared" si="153"/>
        <v>0</v>
      </c>
      <c r="H255" s="26">
        <f t="shared" si="153"/>
        <v>0</v>
      </c>
      <c r="I255" s="26">
        <f t="shared" si="153"/>
        <v>0</v>
      </c>
      <c r="J255" s="26">
        <f t="shared" si="153"/>
        <v>0</v>
      </c>
    </row>
    <row r="256" spans="1:11" x14ac:dyDescent="0.25">
      <c r="A256" s="87"/>
      <c r="B256" s="88"/>
      <c r="C256" s="92"/>
      <c r="D256" s="25" t="s">
        <v>7</v>
      </c>
      <c r="E256" s="26">
        <f t="shared" si="146"/>
        <v>254972.4</v>
      </c>
      <c r="F256" s="26">
        <f>ROUND(F141+F169+F190,5)</f>
        <v>40822.6</v>
      </c>
      <c r="G256" s="26">
        <f t="shared" si="153"/>
        <v>0</v>
      </c>
      <c r="H256" s="26">
        <f t="shared" si="153"/>
        <v>0</v>
      </c>
      <c r="I256" s="26">
        <f t="shared" si="153"/>
        <v>0</v>
      </c>
      <c r="J256" s="26">
        <f t="shared" si="153"/>
        <v>214149.8</v>
      </c>
    </row>
    <row r="257" spans="1:10" ht="31.5" x14ac:dyDescent="0.25">
      <c r="A257" s="87"/>
      <c r="B257" s="88"/>
      <c r="C257" s="92"/>
      <c r="D257" s="25" t="s">
        <v>9</v>
      </c>
      <c r="E257" s="26">
        <f t="shared" si="146"/>
        <v>0</v>
      </c>
      <c r="F257" s="26">
        <f t="shared" si="153"/>
        <v>0</v>
      </c>
      <c r="G257" s="26">
        <f t="shared" si="153"/>
        <v>0</v>
      </c>
      <c r="H257" s="26">
        <f t="shared" si="153"/>
        <v>0</v>
      </c>
      <c r="I257" s="26">
        <f t="shared" si="153"/>
        <v>0</v>
      </c>
      <c r="J257" s="26">
        <f t="shared" si="153"/>
        <v>0</v>
      </c>
    </row>
    <row r="258" spans="1:10" x14ac:dyDescent="0.25">
      <c r="A258" s="87"/>
      <c r="B258" s="88"/>
      <c r="C258" s="92"/>
      <c r="D258" s="25" t="s">
        <v>19</v>
      </c>
      <c r="E258" s="26">
        <f t="shared" si="146"/>
        <v>0</v>
      </c>
      <c r="F258" s="26">
        <f t="shared" si="153"/>
        <v>0</v>
      </c>
      <c r="G258" s="26">
        <f t="shared" si="153"/>
        <v>0</v>
      </c>
      <c r="H258" s="26">
        <f t="shared" si="153"/>
        <v>0</v>
      </c>
      <c r="I258" s="26">
        <f t="shared" si="153"/>
        <v>0</v>
      </c>
      <c r="J258" s="26">
        <f t="shared" si="153"/>
        <v>0</v>
      </c>
    </row>
    <row r="259" spans="1:10" x14ac:dyDescent="0.25">
      <c r="A259" s="89"/>
      <c r="B259" s="90"/>
      <c r="C259" s="93"/>
      <c r="D259" s="25" t="s">
        <v>8</v>
      </c>
      <c r="E259" s="26">
        <f t="shared" si="146"/>
        <v>2019073.4</v>
      </c>
      <c r="F259" s="26">
        <f>ROUND(F144+F172+F193,5)</f>
        <v>0</v>
      </c>
      <c r="G259" s="26">
        <f>ROUND(G144+G172+G193,5)</f>
        <v>40168.400000000001</v>
      </c>
      <c r="H259" s="26">
        <f t="shared" ref="H259:I259" si="154">ROUND(H144+H172+H193,5)</f>
        <v>51556.6</v>
      </c>
      <c r="I259" s="26">
        <f t="shared" si="154"/>
        <v>0</v>
      </c>
      <c r="J259" s="26">
        <f>ROUND(J144+J172+J193,5)</f>
        <v>1927348.4</v>
      </c>
    </row>
    <row r="260" spans="1:10" s="10" customFormat="1" x14ac:dyDescent="0.25">
      <c r="A260" s="65" t="s">
        <v>50</v>
      </c>
      <c r="B260" s="65"/>
      <c r="C260" s="66"/>
      <c r="D260" s="23" t="s">
        <v>3</v>
      </c>
      <c r="E260" s="24">
        <f t="shared" si="146"/>
        <v>0</v>
      </c>
      <c r="F260" s="24">
        <f t="shared" ref="F260:J260" si="155">ROUND(SUM(F261:F266),5)</f>
        <v>0</v>
      </c>
      <c r="G260" s="24">
        <f t="shared" si="155"/>
        <v>0</v>
      </c>
      <c r="H260" s="24">
        <f t="shared" ref="H260:I260" si="156">ROUND(SUM(H261:H266),5)</f>
        <v>0</v>
      </c>
      <c r="I260" s="24">
        <f t="shared" si="156"/>
        <v>0</v>
      </c>
      <c r="J260" s="24">
        <f t="shared" si="155"/>
        <v>0</v>
      </c>
    </row>
    <row r="261" spans="1:10" x14ac:dyDescent="0.25">
      <c r="A261" s="65"/>
      <c r="B261" s="65"/>
      <c r="C261" s="66"/>
      <c r="D261" s="25" t="s">
        <v>5</v>
      </c>
      <c r="E261" s="26">
        <f t="shared" si="146"/>
        <v>0</v>
      </c>
      <c r="F261" s="29">
        <f t="shared" ref="F261:J266" si="157">ROUND(F174,5)</f>
        <v>0</v>
      </c>
      <c r="G261" s="29">
        <f t="shared" si="157"/>
        <v>0</v>
      </c>
      <c r="H261" s="29">
        <f t="shared" si="157"/>
        <v>0</v>
      </c>
      <c r="I261" s="29">
        <f t="shared" si="157"/>
        <v>0</v>
      </c>
      <c r="J261" s="29">
        <f t="shared" si="157"/>
        <v>0</v>
      </c>
    </row>
    <row r="262" spans="1:10" ht="31.5" x14ac:dyDescent="0.25">
      <c r="A262" s="65"/>
      <c r="B262" s="65"/>
      <c r="C262" s="66"/>
      <c r="D262" s="25" t="s">
        <v>6</v>
      </c>
      <c r="E262" s="26">
        <f t="shared" si="146"/>
        <v>0</v>
      </c>
      <c r="F262" s="29">
        <f t="shared" si="157"/>
        <v>0</v>
      </c>
      <c r="G262" s="29">
        <f t="shared" si="157"/>
        <v>0</v>
      </c>
      <c r="H262" s="29">
        <f t="shared" si="157"/>
        <v>0</v>
      </c>
      <c r="I262" s="29">
        <f t="shared" si="157"/>
        <v>0</v>
      </c>
      <c r="J262" s="29">
        <f t="shared" si="157"/>
        <v>0</v>
      </c>
    </row>
    <row r="263" spans="1:10" x14ac:dyDescent="0.25">
      <c r="A263" s="65"/>
      <c r="B263" s="65"/>
      <c r="C263" s="66"/>
      <c r="D263" s="25" t="s">
        <v>7</v>
      </c>
      <c r="E263" s="26">
        <f t="shared" si="146"/>
        <v>0</v>
      </c>
      <c r="F263" s="29">
        <f t="shared" si="157"/>
        <v>0</v>
      </c>
      <c r="G263" s="29">
        <f t="shared" si="157"/>
        <v>0</v>
      </c>
      <c r="H263" s="29">
        <f t="shared" si="157"/>
        <v>0</v>
      </c>
      <c r="I263" s="29">
        <f t="shared" si="157"/>
        <v>0</v>
      </c>
      <c r="J263" s="29">
        <f t="shared" si="157"/>
        <v>0</v>
      </c>
    </row>
    <row r="264" spans="1:10" ht="31.5" x14ac:dyDescent="0.25">
      <c r="A264" s="65"/>
      <c r="B264" s="65"/>
      <c r="C264" s="66"/>
      <c r="D264" s="25" t="s">
        <v>9</v>
      </c>
      <c r="E264" s="26">
        <f t="shared" si="146"/>
        <v>0</v>
      </c>
      <c r="F264" s="29">
        <f t="shared" si="157"/>
        <v>0</v>
      </c>
      <c r="G264" s="29">
        <f t="shared" si="157"/>
        <v>0</v>
      </c>
      <c r="H264" s="29">
        <f t="shared" si="157"/>
        <v>0</v>
      </c>
      <c r="I264" s="29">
        <f t="shared" si="157"/>
        <v>0</v>
      </c>
      <c r="J264" s="29">
        <f t="shared" si="157"/>
        <v>0</v>
      </c>
    </row>
    <row r="265" spans="1:10" x14ac:dyDescent="0.25">
      <c r="A265" s="65"/>
      <c r="B265" s="65"/>
      <c r="C265" s="66"/>
      <c r="D265" s="25" t="s">
        <v>19</v>
      </c>
      <c r="E265" s="26">
        <f t="shared" si="146"/>
        <v>0</v>
      </c>
      <c r="F265" s="29">
        <f t="shared" si="157"/>
        <v>0</v>
      </c>
      <c r="G265" s="29">
        <f t="shared" si="157"/>
        <v>0</v>
      </c>
      <c r="H265" s="29">
        <f t="shared" si="157"/>
        <v>0</v>
      </c>
      <c r="I265" s="29">
        <f t="shared" si="157"/>
        <v>0</v>
      </c>
      <c r="J265" s="29">
        <f t="shared" si="157"/>
        <v>0</v>
      </c>
    </row>
    <row r="266" spans="1:10" x14ac:dyDescent="0.25">
      <c r="A266" s="65"/>
      <c r="B266" s="65"/>
      <c r="C266" s="66"/>
      <c r="D266" s="25" t="s">
        <v>20</v>
      </c>
      <c r="E266" s="26">
        <f t="shared" si="146"/>
        <v>0</v>
      </c>
      <c r="F266" s="29">
        <f t="shared" si="157"/>
        <v>0</v>
      </c>
      <c r="G266" s="29">
        <f t="shared" si="157"/>
        <v>0</v>
      </c>
      <c r="H266" s="29">
        <f t="shared" si="157"/>
        <v>0</v>
      </c>
      <c r="I266" s="29">
        <f t="shared" si="157"/>
        <v>0</v>
      </c>
      <c r="J266" s="29">
        <f t="shared" si="157"/>
        <v>0</v>
      </c>
    </row>
    <row r="267" spans="1:10" s="10" customFormat="1" x14ac:dyDescent="0.25">
      <c r="A267" s="65" t="s">
        <v>49</v>
      </c>
      <c r="B267" s="65"/>
      <c r="C267" s="66"/>
      <c r="D267" s="23" t="s">
        <v>3</v>
      </c>
      <c r="E267" s="24">
        <f t="shared" si="146"/>
        <v>800</v>
      </c>
      <c r="F267" s="24">
        <f t="shared" ref="F267:J267" si="158">ROUND(SUM(F268:F273),5)</f>
        <v>100</v>
      </c>
      <c r="G267" s="24">
        <f t="shared" si="158"/>
        <v>100</v>
      </c>
      <c r="H267" s="24">
        <f t="shared" ref="H267:I267" si="159">ROUND(SUM(H268:H273),5)</f>
        <v>100</v>
      </c>
      <c r="I267" s="24">
        <f t="shared" si="159"/>
        <v>100</v>
      </c>
      <c r="J267" s="24">
        <f t="shared" si="158"/>
        <v>400</v>
      </c>
    </row>
    <row r="268" spans="1:10" x14ac:dyDescent="0.25">
      <c r="A268" s="65"/>
      <c r="B268" s="65"/>
      <c r="C268" s="66"/>
      <c r="D268" s="25" t="s">
        <v>5</v>
      </c>
      <c r="E268" s="26">
        <f t="shared" si="146"/>
        <v>0</v>
      </c>
      <c r="F268" s="28">
        <f t="shared" ref="F268:J268" si="160">F81</f>
        <v>0</v>
      </c>
      <c r="G268" s="28">
        <f t="shared" si="160"/>
        <v>0</v>
      </c>
      <c r="H268" s="28">
        <f t="shared" ref="H268:I268" si="161">H81</f>
        <v>0</v>
      </c>
      <c r="I268" s="28">
        <f t="shared" si="161"/>
        <v>0</v>
      </c>
      <c r="J268" s="28">
        <f t="shared" si="160"/>
        <v>0</v>
      </c>
    </row>
    <row r="269" spans="1:10" ht="31.5" x14ac:dyDescent="0.25">
      <c r="A269" s="65"/>
      <c r="B269" s="65"/>
      <c r="C269" s="66"/>
      <c r="D269" s="25" t="s">
        <v>6</v>
      </c>
      <c r="E269" s="26">
        <f t="shared" si="146"/>
        <v>0</v>
      </c>
      <c r="F269" s="28">
        <f t="shared" ref="F269:J273" si="162">F82</f>
        <v>0</v>
      </c>
      <c r="G269" s="28">
        <f t="shared" si="162"/>
        <v>0</v>
      </c>
      <c r="H269" s="28">
        <f t="shared" ref="H269:I269" si="163">H82</f>
        <v>0</v>
      </c>
      <c r="I269" s="28">
        <f t="shared" si="163"/>
        <v>0</v>
      </c>
      <c r="J269" s="28">
        <f t="shared" si="162"/>
        <v>0</v>
      </c>
    </row>
    <row r="270" spans="1:10" x14ac:dyDescent="0.25">
      <c r="A270" s="65"/>
      <c r="B270" s="65"/>
      <c r="C270" s="66"/>
      <c r="D270" s="25" t="s">
        <v>7</v>
      </c>
      <c r="E270" s="26">
        <f t="shared" si="146"/>
        <v>800</v>
      </c>
      <c r="F270" s="29">
        <f t="shared" si="162"/>
        <v>100</v>
      </c>
      <c r="G270" s="29">
        <f t="shared" si="162"/>
        <v>100</v>
      </c>
      <c r="H270" s="29">
        <f t="shared" ref="H270:I270" si="164">H83</f>
        <v>100</v>
      </c>
      <c r="I270" s="29">
        <f t="shared" si="164"/>
        <v>100</v>
      </c>
      <c r="J270" s="29">
        <f t="shared" si="162"/>
        <v>400</v>
      </c>
    </row>
    <row r="271" spans="1:10" ht="31.5" x14ac:dyDescent="0.25">
      <c r="A271" s="65"/>
      <c r="B271" s="65"/>
      <c r="C271" s="66"/>
      <c r="D271" s="25" t="s">
        <v>9</v>
      </c>
      <c r="E271" s="26">
        <f t="shared" si="146"/>
        <v>0</v>
      </c>
      <c r="F271" s="28">
        <f t="shared" si="162"/>
        <v>0</v>
      </c>
      <c r="G271" s="28">
        <f t="shared" si="162"/>
        <v>0</v>
      </c>
      <c r="H271" s="28">
        <f t="shared" ref="H271:I271" si="165">H84</f>
        <v>0</v>
      </c>
      <c r="I271" s="28">
        <f t="shared" si="165"/>
        <v>0</v>
      </c>
      <c r="J271" s="28">
        <f t="shared" si="162"/>
        <v>0</v>
      </c>
    </row>
    <row r="272" spans="1:10" x14ac:dyDescent="0.25">
      <c r="A272" s="65"/>
      <c r="B272" s="65"/>
      <c r="C272" s="66"/>
      <c r="D272" s="25" t="s">
        <v>19</v>
      </c>
      <c r="E272" s="26">
        <f t="shared" si="146"/>
        <v>0</v>
      </c>
      <c r="F272" s="28">
        <f t="shared" si="162"/>
        <v>0</v>
      </c>
      <c r="G272" s="28">
        <f t="shared" si="162"/>
        <v>0</v>
      </c>
      <c r="H272" s="28">
        <f t="shared" ref="H272:I272" si="166">H85</f>
        <v>0</v>
      </c>
      <c r="I272" s="28">
        <f t="shared" si="166"/>
        <v>0</v>
      </c>
      <c r="J272" s="28">
        <f t="shared" si="162"/>
        <v>0</v>
      </c>
    </row>
    <row r="273" spans="1:10" x14ac:dyDescent="0.25">
      <c r="A273" s="65"/>
      <c r="B273" s="65"/>
      <c r="C273" s="66"/>
      <c r="D273" s="25" t="s">
        <v>20</v>
      </c>
      <c r="E273" s="26">
        <f t="shared" si="146"/>
        <v>0</v>
      </c>
      <c r="F273" s="28">
        <f t="shared" si="162"/>
        <v>0</v>
      </c>
      <c r="G273" s="28">
        <f t="shared" si="162"/>
        <v>0</v>
      </c>
      <c r="H273" s="28">
        <f t="shared" ref="H273:I273" si="167">H86</f>
        <v>0</v>
      </c>
      <c r="I273" s="28">
        <f t="shared" si="167"/>
        <v>0</v>
      </c>
      <c r="J273" s="28">
        <f t="shared" si="162"/>
        <v>0</v>
      </c>
    </row>
    <row r="275" spans="1:10" x14ac:dyDescent="0.25">
      <c r="E275" s="22"/>
      <c r="F275" s="22"/>
      <c r="G275" s="22"/>
      <c r="H275" s="22"/>
      <c r="I275" s="22"/>
      <c r="J275" s="22"/>
    </row>
  </sheetData>
  <autoFilter ref="A4:J266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10">
    <mergeCell ref="A52:A58"/>
    <mergeCell ref="B52:B58"/>
    <mergeCell ref="C52:C58"/>
    <mergeCell ref="A187:A193"/>
    <mergeCell ref="B187:B193"/>
    <mergeCell ref="C187:C193"/>
    <mergeCell ref="A94:J94"/>
    <mergeCell ref="A130:J130"/>
    <mergeCell ref="A109:A115"/>
    <mergeCell ref="B109:B115"/>
    <mergeCell ref="C109:C115"/>
    <mergeCell ref="C102:C108"/>
    <mergeCell ref="B102:B108"/>
    <mergeCell ref="A116:A122"/>
    <mergeCell ref="B116:B122"/>
    <mergeCell ref="C116:C122"/>
    <mergeCell ref="C123:C129"/>
    <mergeCell ref="A123:A129"/>
    <mergeCell ref="B123:B129"/>
    <mergeCell ref="A102:A108"/>
    <mergeCell ref="A95:A101"/>
    <mergeCell ref="B95:B101"/>
    <mergeCell ref="C166:C172"/>
    <mergeCell ref="C180:C186"/>
    <mergeCell ref="A180:A186"/>
    <mergeCell ref="B180:B186"/>
    <mergeCell ref="C173:C179"/>
    <mergeCell ref="A1:J1"/>
    <mergeCell ref="A2:J2"/>
    <mergeCell ref="B17:B23"/>
    <mergeCell ref="D4:D7"/>
    <mergeCell ref="E4:J4"/>
    <mergeCell ref="C4:C7"/>
    <mergeCell ref="A4:A7"/>
    <mergeCell ref="C17:C23"/>
    <mergeCell ref="B4:B7"/>
    <mergeCell ref="A9:J9"/>
    <mergeCell ref="A17:A23"/>
    <mergeCell ref="F6:J6"/>
    <mergeCell ref="C10:C16"/>
    <mergeCell ref="E6:E7"/>
    <mergeCell ref="E5:J5"/>
    <mergeCell ref="A10:A16"/>
    <mergeCell ref="A194:A200"/>
    <mergeCell ref="A145:A151"/>
    <mergeCell ref="B145:B151"/>
    <mergeCell ref="C145:C151"/>
    <mergeCell ref="B10:B16"/>
    <mergeCell ref="A24:A30"/>
    <mergeCell ref="C24:C30"/>
    <mergeCell ref="B24:B30"/>
    <mergeCell ref="A87:A93"/>
    <mergeCell ref="B87:B93"/>
    <mergeCell ref="C87:C93"/>
    <mergeCell ref="A31:A37"/>
    <mergeCell ref="B31:B37"/>
    <mergeCell ref="C31:C37"/>
    <mergeCell ref="A38:A44"/>
    <mergeCell ref="B38:B44"/>
    <mergeCell ref="C38:C44"/>
    <mergeCell ref="A45:A51"/>
    <mergeCell ref="B45:B51"/>
    <mergeCell ref="C45:C51"/>
    <mergeCell ref="B59:B65"/>
    <mergeCell ref="C59:C65"/>
    <mergeCell ref="A59:A65"/>
    <mergeCell ref="C66:C72"/>
    <mergeCell ref="A246:B252"/>
    <mergeCell ref="B201:B207"/>
    <mergeCell ref="C246:C252"/>
    <mergeCell ref="C231:C237"/>
    <mergeCell ref="C201:C207"/>
    <mergeCell ref="A201:A207"/>
    <mergeCell ref="A231:B237"/>
    <mergeCell ref="A215:B215"/>
    <mergeCell ref="C253:C259"/>
    <mergeCell ref="C238:C244"/>
    <mergeCell ref="A245:B245"/>
    <mergeCell ref="A208:B214"/>
    <mergeCell ref="C208:C214"/>
    <mergeCell ref="A238:B244"/>
    <mergeCell ref="A216:B222"/>
    <mergeCell ref="C216:C222"/>
    <mergeCell ref="A223:B229"/>
    <mergeCell ref="C223:C229"/>
    <mergeCell ref="A230:B230"/>
    <mergeCell ref="A267:B273"/>
    <mergeCell ref="C267:C273"/>
    <mergeCell ref="C73:C79"/>
    <mergeCell ref="C80:C86"/>
    <mergeCell ref="B66:B86"/>
    <mergeCell ref="A66:A86"/>
    <mergeCell ref="C194:C200"/>
    <mergeCell ref="A159:A179"/>
    <mergeCell ref="B159:B179"/>
    <mergeCell ref="B194:B200"/>
    <mergeCell ref="A138:A144"/>
    <mergeCell ref="B138:B144"/>
    <mergeCell ref="C138:C144"/>
    <mergeCell ref="A131:A137"/>
    <mergeCell ref="B131:B137"/>
    <mergeCell ref="C131:C137"/>
    <mergeCell ref="C159:C165"/>
    <mergeCell ref="C152:C158"/>
    <mergeCell ref="B152:B158"/>
    <mergeCell ref="A152:A158"/>
    <mergeCell ref="C95:C101"/>
    <mergeCell ref="A260:B266"/>
    <mergeCell ref="C260:C266"/>
    <mergeCell ref="A253:B259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0" fitToHeight="8" orientation="landscape" r:id="rId1"/>
  <rowBreaks count="6" manualBreakCount="6">
    <brk id="37" max="9" man="1"/>
    <brk id="108" max="9" man="1"/>
    <brk id="144" max="9" man="1"/>
    <brk id="179" max="9" man="1"/>
    <brk id="207" max="9" man="1"/>
    <brk id="2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Долматова Вера Александровна</cp:lastModifiedBy>
  <cp:lastPrinted>2022-12-10T12:20:32Z</cp:lastPrinted>
  <dcterms:created xsi:type="dcterms:W3CDTF">2016-07-20T07:20:43Z</dcterms:created>
  <dcterms:modified xsi:type="dcterms:W3CDTF">2022-12-10T12:20:35Z</dcterms:modified>
</cp:coreProperties>
</file>