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Приложение 2" sheetId="2" r:id="rId1"/>
  </sheets>
  <definedNames>
    <definedName name="_xlnm.Print_Area" localSheetId="0">'Приложение 2'!$A$1:$H$243</definedName>
  </definedNames>
  <calcPr calcId="144525"/>
</workbook>
</file>

<file path=xl/calcChain.xml><?xml version="1.0" encoding="utf-8"?>
<calcChain xmlns="http://schemas.openxmlformats.org/spreadsheetml/2006/main">
  <c r="E221" i="2" l="1"/>
  <c r="D220" i="2"/>
  <c r="F234" i="2" l="1"/>
  <c r="F229" i="2"/>
  <c r="F228" i="2"/>
  <c r="F226" i="2"/>
  <c r="F225" i="2"/>
  <c r="F223" i="2"/>
  <c r="F222" i="2"/>
  <c r="G220" i="2"/>
  <c r="F220" i="2"/>
  <c r="F219" i="2"/>
  <c r="F216" i="2"/>
  <c r="F215" i="2"/>
  <c r="F213" i="2"/>
  <c r="F212" i="2"/>
  <c r="F210" i="2"/>
  <c r="F209" i="2"/>
  <c r="F208" i="2"/>
  <c r="F206" i="2"/>
  <c r="F204" i="2"/>
  <c r="F203" i="2"/>
  <c r="F201" i="2"/>
  <c r="F200" i="2"/>
  <c r="G196" i="2"/>
  <c r="F196" i="2"/>
  <c r="F195" i="2"/>
  <c r="F193" i="2"/>
  <c r="F192" i="2"/>
  <c r="F190" i="2"/>
  <c r="F189" i="2"/>
  <c r="G188" i="2"/>
  <c r="F188" i="2"/>
  <c r="F187" i="2"/>
  <c r="F186" i="2"/>
  <c r="G183" i="2"/>
  <c r="F183" i="2"/>
  <c r="F182" i="2"/>
  <c r="G181" i="2"/>
  <c r="F181" i="2"/>
  <c r="F180" i="2"/>
  <c r="F179" i="2"/>
  <c r="F177" i="2"/>
  <c r="F176" i="2"/>
  <c r="G175" i="2"/>
  <c r="F175" i="2"/>
  <c r="F174" i="2"/>
  <c r="F173" i="2"/>
  <c r="F171" i="2"/>
  <c r="F170" i="2"/>
  <c r="F169" i="2"/>
  <c r="G168" i="2"/>
  <c r="F168" i="2"/>
  <c r="F167" i="2"/>
  <c r="F165" i="2"/>
  <c r="F164" i="2"/>
  <c r="F163" i="2"/>
  <c r="F161" i="2"/>
  <c r="F159" i="2"/>
  <c r="F158" i="2"/>
  <c r="F157" i="2"/>
  <c r="G156" i="2"/>
  <c r="F156" i="2"/>
  <c r="F155" i="2"/>
  <c r="F153" i="2"/>
  <c r="F152" i="2"/>
  <c r="F149" i="2"/>
  <c r="F147" i="2"/>
  <c r="F146" i="2"/>
  <c r="F145" i="2"/>
  <c r="F142" i="2"/>
  <c r="F140" i="2"/>
  <c r="F139" i="2"/>
  <c r="G138" i="2"/>
  <c r="F138" i="2"/>
  <c r="F137" i="2"/>
  <c r="F136" i="2"/>
  <c r="F132" i="2"/>
  <c r="F131" i="2"/>
  <c r="F129" i="2"/>
  <c r="F128" i="2"/>
  <c r="F126" i="2"/>
  <c r="F125" i="2"/>
  <c r="G123" i="2"/>
  <c r="F123" i="2"/>
  <c r="F122" i="2"/>
  <c r="F118" i="2"/>
  <c r="F115" i="2"/>
  <c r="F113" i="2"/>
  <c r="F112" i="2"/>
  <c r="G110" i="2"/>
  <c r="F110" i="2"/>
  <c r="F109" i="2"/>
  <c r="F106" i="2"/>
  <c r="F104" i="2"/>
  <c r="F103" i="2"/>
  <c r="F101" i="2"/>
  <c r="F100" i="2"/>
  <c r="F98" i="2"/>
  <c r="F97" i="2"/>
  <c r="F94" i="2"/>
  <c r="G92" i="2"/>
  <c r="F92" i="2"/>
  <c r="F89" i="2"/>
  <c r="F87" i="2"/>
  <c r="F82" i="2"/>
  <c r="F81" i="2"/>
  <c r="F79" i="2"/>
  <c r="F78" i="2"/>
  <c r="F76" i="2"/>
  <c r="F75" i="2"/>
  <c r="G74" i="2"/>
  <c r="F74" i="2"/>
  <c r="F73" i="2"/>
  <c r="F72" i="2"/>
  <c r="G70" i="2"/>
  <c r="F70" i="2"/>
  <c r="F69" i="2"/>
  <c r="F68" i="2"/>
  <c r="F67" i="2"/>
  <c r="F66" i="2"/>
  <c r="F64" i="2"/>
  <c r="F63" i="2"/>
  <c r="G62" i="2"/>
  <c r="F62" i="2"/>
  <c r="G61" i="2"/>
  <c r="F61" i="2"/>
  <c r="F60" i="2"/>
  <c r="F58" i="2"/>
  <c r="F56" i="2"/>
  <c r="F53" i="2"/>
  <c r="F50" i="2"/>
  <c r="F49" i="2"/>
  <c r="G48" i="2"/>
  <c r="F48" i="2"/>
  <c r="F47" i="2"/>
  <c r="F46" i="2"/>
  <c r="G44" i="2"/>
  <c r="F44" i="2"/>
  <c r="F43" i="2"/>
  <c r="F41" i="2"/>
  <c r="F40" i="2"/>
  <c r="F37" i="2"/>
  <c r="G35" i="2"/>
  <c r="F35" i="2"/>
  <c r="F34" i="2"/>
  <c r="F32" i="2"/>
  <c r="F31" i="2"/>
  <c r="F29" i="2"/>
  <c r="F28" i="2"/>
  <c r="F26" i="2"/>
  <c r="F25" i="2"/>
  <c r="F23" i="2"/>
  <c r="F22" i="2"/>
  <c r="G20" i="2"/>
  <c r="F20" i="2"/>
  <c r="F19" i="2"/>
  <c r="G18" i="2"/>
  <c r="F18" i="2"/>
  <c r="F17" i="2"/>
  <c r="F16" i="2"/>
  <c r="E144" i="2" l="1"/>
  <c r="E54" i="2"/>
  <c r="E55" i="2"/>
  <c r="E57" i="2"/>
  <c r="E84" i="2"/>
  <c r="E85" i="2"/>
  <c r="E86" i="2"/>
  <c r="E88" i="2"/>
  <c r="E150" i="2"/>
  <c r="E151" i="2"/>
  <c r="E233" i="2" l="1"/>
  <c r="E143" i="2"/>
  <c r="E231" i="2"/>
  <c r="E235" i="2"/>
  <c r="E232" i="2" l="1"/>
  <c r="E230" i="2" s="1"/>
  <c r="E15" i="2"/>
  <c r="E21" i="2"/>
  <c r="E27" i="2"/>
  <c r="E33" i="2"/>
  <c r="E39" i="2"/>
  <c r="E45" i="2"/>
  <c r="E52" i="2"/>
  <c r="E59" i="2"/>
  <c r="E65" i="2"/>
  <c r="E71" i="2"/>
  <c r="E77" i="2"/>
  <c r="E83" i="2"/>
  <c r="E90" i="2"/>
  <c r="E96" i="2"/>
  <c r="E102" i="2"/>
  <c r="E108" i="2"/>
  <c r="E114" i="2"/>
  <c r="E121" i="2"/>
  <c r="E127" i="2"/>
  <c r="E135" i="2"/>
  <c r="E141" i="2"/>
  <c r="E148" i="2"/>
  <c r="E154" i="2"/>
  <c r="E160" i="2"/>
  <c r="E166" i="2"/>
  <c r="E172" i="2"/>
  <c r="E178" i="2"/>
  <c r="E185" i="2"/>
  <c r="E191" i="2"/>
  <c r="E199" i="2"/>
  <c r="E205" i="2"/>
  <c r="E211" i="2"/>
  <c r="E218" i="2"/>
  <c r="E224" i="2"/>
  <c r="D85" i="2"/>
  <c r="D54" i="2"/>
  <c r="D57" i="2"/>
  <c r="D45" i="2"/>
  <c r="D227" i="2"/>
  <c r="D224" i="2" s="1"/>
  <c r="D221" i="2"/>
  <c r="D218" i="2"/>
  <c r="D214" i="2"/>
  <c r="D207" i="2"/>
  <c r="D202" i="2"/>
  <c r="D199" i="2" l="1"/>
  <c r="F199" i="2" s="1"/>
  <c r="G202" i="2"/>
  <c r="F202" i="2"/>
  <c r="F224" i="2"/>
  <c r="G224" i="2"/>
  <c r="F207" i="2"/>
  <c r="G207" i="2"/>
  <c r="D205" i="2"/>
  <c r="G205" i="2" s="1"/>
  <c r="D211" i="2"/>
  <c r="F211" i="2" s="1"/>
  <c r="G214" i="2"/>
  <c r="F214" i="2"/>
  <c r="F221" i="2"/>
  <c r="G221" i="2"/>
  <c r="F227" i="2"/>
  <c r="G227" i="2"/>
  <c r="F57" i="2"/>
  <c r="G57" i="2"/>
  <c r="F54" i="2"/>
  <c r="G54" i="2"/>
  <c r="F85" i="2"/>
  <c r="G85" i="2"/>
  <c r="F205" i="2"/>
  <c r="G218" i="2"/>
  <c r="F218" i="2"/>
  <c r="F45" i="2"/>
  <c r="G45" i="2"/>
  <c r="D194" i="2"/>
  <c r="D185" i="2"/>
  <c r="G185" i="2" s="1"/>
  <c r="D178" i="2"/>
  <c r="G178" i="2" s="1"/>
  <c r="D172" i="2"/>
  <c r="F172" i="2" s="1"/>
  <c r="D166" i="2"/>
  <c r="G166" i="2" s="1"/>
  <c r="D154" i="2"/>
  <c r="G154" i="2" s="1"/>
  <c r="D162" i="2"/>
  <c r="D151" i="2"/>
  <c r="D150" i="2"/>
  <c r="D135" i="2"/>
  <c r="G135" i="2" s="1"/>
  <c r="D130" i="2"/>
  <c r="D124" i="2"/>
  <c r="D119" i="2"/>
  <c r="D117" i="2"/>
  <c r="D116" i="2"/>
  <c r="D111" i="2"/>
  <c r="D108" i="2" s="1"/>
  <c r="G108" i="2" s="1"/>
  <c r="D107" i="2"/>
  <c r="D105" i="2"/>
  <c r="D99" i="2"/>
  <c r="D95" i="2"/>
  <c r="D93" i="2"/>
  <c r="D91" i="2"/>
  <c r="D80" i="2"/>
  <c r="D71" i="2"/>
  <c r="G71" i="2" s="1"/>
  <c r="D65" i="2"/>
  <c r="F65" i="2" s="1"/>
  <c r="D59" i="2"/>
  <c r="F59" i="2" s="1"/>
  <c r="D42" i="2"/>
  <c r="D38" i="2"/>
  <c r="D36" i="2"/>
  <c r="D30" i="2"/>
  <c r="D24" i="2"/>
  <c r="D21" i="2" s="1"/>
  <c r="D15" i="2"/>
  <c r="G15" i="2" s="1"/>
  <c r="G199" i="2" l="1"/>
  <c r="F154" i="2"/>
  <c r="F185" i="2"/>
  <c r="G65" i="2"/>
  <c r="G172" i="2"/>
  <c r="G211" i="2"/>
  <c r="F135" i="2"/>
  <c r="D27" i="2"/>
  <c r="G30" i="2"/>
  <c r="F30" i="2"/>
  <c r="G38" i="2"/>
  <c r="F38" i="2"/>
  <c r="D90" i="2"/>
  <c r="F91" i="2"/>
  <c r="G91" i="2"/>
  <c r="D84" i="2"/>
  <c r="G95" i="2"/>
  <c r="F95" i="2"/>
  <c r="D88" i="2"/>
  <c r="D235" i="2" s="1"/>
  <c r="D102" i="2"/>
  <c r="G105" i="2"/>
  <c r="F105" i="2"/>
  <c r="F116" i="2"/>
  <c r="G116" i="2"/>
  <c r="G119" i="2"/>
  <c r="F119" i="2"/>
  <c r="D127" i="2"/>
  <c r="F130" i="2"/>
  <c r="G130" i="2"/>
  <c r="D148" i="2"/>
  <c r="G150" i="2"/>
  <c r="F150" i="2"/>
  <c r="D143" i="2"/>
  <c r="D160" i="2"/>
  <c r="F162" i="2"/>
  <c r="G162" i="2"/>
  <c r="D191" i="2"/>
  <c r="F194" i="2"/>
  <c r="G194" i="2"/>
  <c r="F166" i="2"/>
  <c r="F178" i="2"/>
  <c r="D232" i="2"/>
  <c r="G59" i="2"/>
  <c r="F71" i="2"/>
  <c r="F108" i="2"/>
  <c r="G24" i="2"/>
  <c r="F24" i="2"/>
  <c r="D33" i="2"/>
  <c r="F33" i="2" s="1"/>
  <c r="F36" i="2"/>
  <c r="G36" i="2"/>
  <c r="D39" i="2"/>
  <c r="F39" i="2" s="1"/>
  <c r="G42" i="2"/>
  <c r="F42" i="2"/>
  <c r="D77" i="2"/>
  <c r="F80" i="2"/>
  <c r="G80" i="2"/>
  <c r="D55" i="2"/>
  <c r="F93" i="2"/>
  <c r="G93" i="2"/>
  <c r="D86" i="2"/>
  <c r="D96" i="2"/>
  <c r="G99" i="2"/>
  <c r="F99" i="2"/>
  <c r="F107" i="2"/>
  <c r="G107" i="2"/>
  <c r="G111" i="2"/>
  <c r="F111" i="2"/>
  <c r="F117" i="2"/>
  <c r="G117" i="2"/>
  <c r="D121" i="2"/>
  <c r="F124" i="2"/>
  <c r="G124" i="2"/>
  <c r="G151" i="2"/>
  <c r="F151" i="2"/>
  <c r="D144" i="2"/>
  <c r="G39" i="2"/>
  <c r="F27" i="2"/>
  <c r="G27" i="2"/>
  <c r="F21" i="2"/>
  <c r="G21" i="2"/>
  <c r="F15" i="2"/>
  <c r="D114" i="2"/>
  <c r="G33" i="2" l="1"/>
  <c r="F121" i="2"/>
  <c r="G121" i="2"/>
  <c r="G114" i="2"/>
  <c r="F114" i="2"/>
  <c r="G144" i="2"/>
  <c r="F144" i="2"/>
  <c r="F96" i="2"/>
  <c r="G96" i="2"/>
  <c r="F55" i="2"/>
  <c r="G55" i="2"/>
  <c r="D52" i="2"/>
  <c r="D233" i="2"/>
  <c r="G232" i="2"/>
  <c r="F232" i="2"/>
  <c r="F191" i="2"/>
  <c r="G191" i="2"/>
  <c r="F143" i="2"/>
  <c r="G143" i="2"/>
  <c r="D141" i="2"/>
  <c r="F127" i="2"/>
  <c r="G127" i="2"/>
  <c r="G88" i="2"/>
  <c r="F88" i="2"/>
  <c r="F90" i="2"/>
  <c r="G90" i="2"/>
  <c r="F86" i="2"/>
  <c r="G86" i="2"/>
  <c r="F77" i="2"/>
  <c r="G77" i="2"/>
  <c r="F235" i="2"/>
  <c r="G235" i="2"/>
  <c r="F160" i="2"/>
  <c r="G160" i="2"/>
  <c r="G148" i="2"/>
  <c r="F148" i="2"/>
  <c r="G102" i="2"/>
  <c r="F102" i="2"/>
  <c r="F84" i="2"/>
  <c r="G84" i="2"/>
  <c r="D231" i="2"/>
  <c r="D83" i="2"/>
  <c r="G231" i="2" l="1"/>
  <c r="F231" i="2"/>
  <c r="D230" i="2"/>
  <c r="F233" i="2"/>
  <c r="G233" i="2"/>
  <c r="G83" i="2"/>
  <c r="F83" i="2"/>
  <c r="F141" i="2"/>
  <c r="G141" i="2"/>
  <c r="G52" i="2"/>
  <c r="F52" i="2"/>
  <c r="F230" i="2" l="1"/>
  <c r="G230" i="2"/>
</calcChain>
</file>

<file path=xl/sharedStrings.xml><?xml version="1.0" encoding="utf-8"?>
<sst xmlns="http://schemas.openxmlformats.org/spreadsheetml/2006/main" count="298" uniqueCount="90">
  <si>
    <t>Ответственный исполнитель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</si>
  <si>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</si>
  <si>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</si>
  <si>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</si>
  <si>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</si>
  <si>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</si>
  <si>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</si>
  <si>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</si>
  <si>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</si>
  <si>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</si>
  <si>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</si>
  <si>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</si>
  <si>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Наименование мероприятий</t>
  </si>
  <si>
    <t>_____________________</t>
  </si>
  <si>
    <t>Соисполнитель 1</t>
  </si>
  <si>
    <t xml:space="preserve">Соисполнитель 2 </t>
  </si>
  <si>
    <t>средства по Соглашениям по передаче полномочий</t>
  </si>
  <si>
    <t>Объём финансирования,
 тыс. рублей</t>
  </si>
  <si>
    <t>Абсолютное отклонение,
 тыс. рублей
 (гр. 5 - гр. 4)</t>
  </si>
  <si>
    <t>Иные  источники</t>
  </si>
  <si>
    <t>№
п/п</t>
  </si>
  <si>
    <t>Выполнение плана,
 %
(гр. 5 / гр. 4 * 100)</t>
  </si>
  <si>
    <t>Муниципальная программа Нефтеюганского района «Образование 21 века на 2014-2020 годы»</t>
  </si>
  <si>
    <t>Наименование муниципальной программы</t>
  </si>
  <si>
    <t xml:space="preserve">Ответственный исполнитель </t>
  </si>
  <si>
    <t xml:space="preserve">Соисполнители: </t>
  </si>
  <si>
    <t>Департамент строительства и жилищно-коммунального комплекса Нефтеюганского район</t>
  </si>
  <si>
    <t>Департамент имущественных отношений Нефтеюганского района;</t>
  </si>
  <si>
    <t>Департамент культуры и спорта Нефтеюганского района.</t>
  </si>
  <si>
    <t xml:space="preserve">Задача 1 "Обеспечение инновационного развития образования" </t>
  </si>
  <si>
    <t>Подпрограмма 1 "Развитие дошкольного, общего и дополнительного образования детей"</t>
  </si>
  <si>
    <t>Задача 2 "Развитие материально-технической базы образовательных организаций в соответствии с современными требованиями"</t>
  </si>
  <si>
    <t>Подпрограмма II "Молодежь Нефтеюганского района"</t>
  </si>
  <si>
    <t>Задача 4 "Создание системы вовлечения молодежи в социальную активную деятельность"</t>
  </si>
  <si>
    <t>Задача 5 "Создание условий для развития гражданско-патриотического воспитания и допризыной подготовки молодых людей к военной службе"</t>
  </si>
  <si>
    <t>Задача 6 "Организация деятельности в области образования и молодежной политики на территории Нефтеюганского района"</t>
  </si>
  <si>
    <t>Задача 7. Финансовое обеспечение деятельности по оказанию муниципальных услуг в сфере образования, молодежной политики, социальной поддержке и социальной защите обучающихся и работников образовательных организаций</t>
  </si>
  <si>
    <t>исполнитель Кофанова О.А. 
№ телефона 83463223279</t>
  </si>
  <si>
    <t>Департамент образования и молодежной политики Нефтеюганского района</t>
  </si>
  <si>
    <t>в том числе по объектам:</t>
  </si>
  <si>
    <t>в том числе по исполнителям/соисполнителям:</t>
  </si>
  <si>
    <t>ДСиЖКК  (МКУ «УКС и ЖКК  Нефтеюганского района»)</t>
  </si>
  <si>
    <t>2.2. Обеспечение комплексной безопасности и комфортных условий образовательного процесса</t>
  </si>
  <si>
    <t>Задача 3. Развитие системы оценки качества образования и информационной прозрачности системы образования</t>
  </si>
  <si>
    <t>3.1. Проведение государственной итоговой аттестации выпускников основной и средней школы</t>
  </si>
  <si>
    <t xml:space="preserve">3.2. Проведение совещаний, конференций и мероприятий по актуальным вопросам образования </t>
  </si>
  <si>
    <t>4.1. Организация и проведение мероприятий, направленных на раскрытие и реализацию творческого и научного потенциала молодежи. Создание Федерации интеллектуальных игр. Участие в окружных  и иных  мероприятиях по направлению</t>
  </si>
  <si>
    <t>4.2. Организация мероприятий, направленных на профессиональную ориентацию и  временную занятость несовершеннолетних граждан.
Ведение банка данных о молодых предпринимателях Нефтеюганского района. Участие в окружных  и иных мероприятиях по направлению</t>
  </si>
  <si>
    <t>ДКиС (МКУ "Управление по обеспечению деятельности учреждений культуры и спортап"</t>
  </si>
  <si>
    <t>сельские поселения</t>
  </si>
  <si>
    <t>городское поселение Пойковский</t>
  </si>
  <si>
    <t>4.3. Ведение реестра детских, молодежных и волонтерских организций. Организация и проведение мероприятий, направленных на обмен опытом и развитие молодежного лидерства. Организация и проведенение ежеквартальной районной школы специалистов, работающих в сфере государственной молодежной политики</t>
  </si>
  <si>
    <t>4.4. Организация профилактических мероприятий в образовательных учреждениях Нефтеюганского района с привлечением волонтерских организаций. Проведение  мероприятий конкурсной направленности  по безопасности дорожного движения</t>
  </si>
  <si>
    <t>5.1. Организация и проведение мероприятий гражданско-патриотического и правового воспитания допризывной молодежи. Организация месячника оборонно-массовой и спортивной работы, посвященного Дню Защитиника Отечества в образовательных учреждениях</t>
  </si>
  <si>
    <t>5.2. Проведение мероприятий по формированию  положительной мотивации  и подготовки допризывной молодежи к прохождению военной службы. Создание клуба технического моделирования. Развитие материально-технической базы  кадетских классов и военно-патриотических клубов и объединений</t>
  </si>
  <si>
    <t>Подпрограмма III «Отдельные мероприятия в сфере образования»</t>
  </si>
  <si>
    <t xml:space="preserve">6.1. Осуществление функций исполнительного органа муниципальной власти Нефтеюганского района  по реализации единой муниципальной  политики возложенной на Департамент образования и молодежной политики </t>
  </si>
  <si>
    <t>6.2. Выплата компенсации части родительской платы за присмотр и уход за детьми в образовательных организациях, реализующих общеобразовательные программы дошкольного образования</t>
  </si>
  <si>
    <t xml:space="preserve">6.3. Обеспечение деятельности Департамента образования и молодежной политики </t>
  </si>
  <si>
    <t>7.1. Обеспечение деятельности и создание условий для предоставления муниципальных услуг (работ), оказываемых муниципальными образовательными организациями. Предоставления субсидий на возмещение затрат частных образовательных организаций</t>
  </si>
  <si>
    <t>7.2. Предоставление социальных льгот, гарантии и компенсации работникам образовательных организаций</t>
  </si>
  <si>
    <t>1.1. Проведение конкурсов профессионального мастерства и поощрение лучших педагогов общего, дошкольного и дополнительного образования</t>
  </si>
  <si>
    <t>1.2. Поддержка способных и талантливых учащихся (организация  и проведение мероприятий по развитию одаренных детей (олимпиады, конкурсы, форумы, профильные классы, смены, учебно-тренировочные сборы и др.)</t>
  </si>
  <si>
    <t>1.3. Поощрение лучших учащихся (победители олимпиад и конкурсов, выпускники школ, получивших аттестат о среднем образовании с отличием)</t>
  </si>
  <si>
    <t xml:space="preserve">1.4. Проведение мероприятий конкурсной направленности (культура, спорт, искусство, техническое творчество, социальные проекты)        </t>
  </si>
  <si>
    <t>1.5. Развитие кадрового потенциала отрасли (подготовка и повышение квалификации)</t>
  </si>
  <si>
    <t>1.6. Обеспечение образовательных организаций необходимыми информационно-методическими ресурсами, периодическими изданиями</t>
  </si>
  <si>
    <t>2.1. 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</t>
  </si>
  <si>
    <t>2.1.1. Комплекс "Школа - детский сад" п. Юганская Обь (130 учащихся / 80 мест)</t>
  </si>
  <si>
    <t xml:space="preserve">2.1.2. Реконструкция здания средней школы № 2 в сп. Салым </t>
  </si>
  <si>
    <t>2.1.6. Реконструкция существующего здания общеобразовательного учреждения, строительство дополнительного корпуса по адресу: 628327, Российская Федерация, Ханты-Мансийский автономный округ – Югра, Нефтеюганский район, сп. Салым, ул. Привокзальная, д. 16 *</t>
  </si>
  <si>
    <t>2.1.7. Реконструкция здания НРБОУ ДОД "ДМШ № 1" под организацию образовательного процесса НРМОБУ "Пойковская СОШ № 2"</t>
  </si>
  <si>
    <t>2.3. Проведение ремонтных работ в пищеблоках и обеденных зонах зданий образовательных организаций и их оснащение современным технологическим оборудованием</t>
  </si>
  <si>
    <t xml:space="preserve">2.4. Комплексное оснащение воспитательно-образовательного 
процесса организаций дополнительного образования детей (приобретение учебного и учебно-производственного оборудования) </t>
  </si>
  <si>
    <t>2.5. Комплектование оборудованием, мебелью, инвентарем образовательных организаций</t>
  </si>
  <si>
    <t>Анализ исполнения финансовых показателей за 2015 год</t>
  </si>
  <si>
    <t>/Котова Н.В./  тел. 250-113</t>
  </si>
  <si>
    <t>/Коршунов Ю.А./ тел. 250-200</t>
  </si>
  <si>
    <t>/Чулкина М.Б./ тел. 275-270</t>
  </si>
  <si>
    <t>Произведен возврат остатка денежных средств в сумме 7 500,00 руб. (фактическое количество получателей-обладателей аттестатов с отличием 30 чел., а планировалось 31) и 1 839,25 руб. (экономия по страховым взносам  в связи с  превышением предельной величины базы для их начисления)</t>
  </si>
  <si>
    <t xml:space="preserve">Экономия по командировочным расходам (проживание) от участие в соревнованиях -  личное Первенство ХМАО-Югры по классическим шахматам  </t>
  </si>
  <si>
    <t>Остаток средств в сумме 1,0 тыс. руб. - экономия от заключенного контракта от 17.01.2014 № 230-02 с "ГПИмясомолпром" на выполнение проектно-изыскательских работ.</t>
  </si>
  <si>
    <t xml:space="preserve">В связи с нарушением существенных условий МК со стороны подрядчика, в его адрес направлено доп.соглашение о расторжении контракта по соглашению сторон, ответ не получен. Подано исковое заявление в Арбитражный Суд ХМАО-Югры. </t>
  </si>
  <si>
    <t>Заключен контракт  с ИП Кузьмин А.В. №0187300001715000250-0055565-01 от 08.10.2015 на выполнение проектных работ по объекту: «Реконструкция здания НРБОУ ДОД «ДМШ № 1» под организацию образовательного процесса НРМОБУ «Пойковская СОШ № 2», капитальный ремонт зданий ДМШ № 1 и ПСОШ № 2 в гп. Пойковский Нефтеюганского района». сумма контракта 1494,5925 тыс.руб.срок исполнения 180 дней. В связи с  невозможностью обеспечения доступа инвалидов на верхние этажи здания школы без выполнения дополнительного объема работ, и отсутствием возможности изменения условий контракта (ст. 95 закона 44-ФЗ), подрядчику предложено выполнить объем работ в рамках заключенного контракта.</t>
  </si>
  <si>
    <t>Остаток сложился в результате экономии по заработной плате и применения регрессивной шкалы по страховым взносам</t>
  </si>
  <si>
    <t>Денежные средства для выплаты премии победителям конкурса профессиональногог мастерства  по договору пожертвования от ООО «РН-Юганскнефтегаз» в 2015 году не поступали</t>
  </si>
  <si>
    <t>Заключен контракт на выполнение проектно-изыскательских работ с ООО "Про-джект" от 20.08.2015 № 0187300001715000195-0055565-01. Цена контракта составляет 2 909,92 тыс.руб. Срок выполнения работ 210 дней со дня подписания контракта. Работы по первому и второму этапу выполнены и оплачены. По третьему этапу результаты работ не предоставлены, ведется претензионная работа.</t>
  </si>
  <si>
    <t xml:space="preserve">Мероприятия, запланированные к финансированию компанией СПД в 2015 году выполнены в полном объеме. </t>
  </si>
  <si>
    <t xml:space="preserve">Не освоены средства в полном объеме в результате экономии по страховым взносам  в связи с  превышением предельной величины базы для их начисления (выплата за выполнение функции классного руководителя) и в результате экономии по детодням за счет пропусков по болезни и по причине актированных дней (завтраки и обеды в школах). Остатки  возвращены в бюджет автономного округа   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</si>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</sst>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#,##0.0_ ;\-#,##0.0\ "/>
    <numFmt numFmtId="166" formatCode="_-* #,##0.0_р_._-;\-* #,##0.0_р_._-;_-* &quot;-&quot;??_р_._-;_-@_-"/>
    <numFmt numFmtId="167" formatCode="_-* #,##0.00000_р_._-;\-* #,##0.00000_р_._-;_-* &quot;-&quot;??_р_._-;_-@_-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4" fillId="0" borderId="0" applyFont="0" applyFill="0" applyBorder="0" applyAlignment="0" applyProtection="0"/>
    <xf numFmtId="0" fontId="19" fillId="0" borderId="0"/>
  </cellStyleXfs>
  <cellXfs count="93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/>
    <xf numFmtId="0" fontId="1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43" fontId="7" fillId="0" borderId="1" xfId="1" applyFont="1" applyFill="1" applyBorder="1" applyAlignment="1">
      <alignment horizontal="right" vertical="center" wrapText="1"/>
    </xf>
    <xf numFmtId="43" fontId="8" fillId="0" borderId="1" xfId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43" fontId="7" fillId="0" borderId="1" xfId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166" fontId="16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17" fillId="0" borderId="1" xfId="1" applyNumberFormat="1" applyFont="1" applyFill="1" applyBorder="1" applyAlignment="1">
      <alignment horizontal="center" vertical="center" wrapText="1"/>
    </xf>
    <xf numFmtId="166" fontId="18" fillId="0" borderId="1" xfId="1" applyNumberFormat="1" applyFont="1" applyFill="1" applyBorder="1" applyAlignment="1">
      <alignment horizontal="center" vertical="center" wrapText="1"/>
    </xf>
    <xf numFmtId="166" fontId="17" fillId="0" borderId="4" xfId="1" applyNumberFormat="1" applyFont="1" applyFill="1" applyBorder="1" applyAlignment="1">
      <alignment horizontal="center" vertical="center" wrapText="1"/>
    </xf>
    <xf numFmtId="166" fontId="13" fillId="0" borderId="1" xfId="1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167" fontId="16" fillId="0" borderId="1" xfId="1" applyNumberFormat="1" applyFont="1" applyFill="1" applyBorder="1" applyAlignment="1">
      <alignment horizontal="center" vertical="center" wrapText="1"/>
    </xf>
    <xf numFmtId="167" fontId="7" fillId="0" borderId="1" xfId="1" applyNumberFormat="1" applyFont="1" applyFill="1" applyBorder="1" applyAlignment="1">
      <alignment horizontal="center" vertical="center" wrapText="1"/>
    </xf>
    <xf numFmtId="167" fontId="18" fillId="0" borderId="1" xfId="1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3"/>
  <sheetViews>
    <sheetView tabSelected="1" view="pageBreakPreview" zoomScale="60" zoomScaleNormal="75" workbookViewId="0">
      <selection sqref="A1:H1"/>
    </sheetView>
  </sheetViews>
  <sheetFormatPr defaultRowHeight="15" x14ac:dyDescent="0.25"/>
  <cols>
    <col min="1" max="1" width="5.42578125" style="4" customWidth="1"/>
    <col min="2" max="2" width="67.140625" customWidth="1"/>
    <col min="3" max="3" width="33.85546875" customWidth="1"/>
    <col min="4" max="4" width="32.5703125" customWidth="1"/>
    <col min="5" max="5" width="36" customWidth="1"/>
    <col min="6" max="6" width="27" style="27" customWidth="1"/>
    <col min="7" max="7" width="27" customWidth="1"/>
    <col min="8" max="8" width="62.140625" customWidth="1"/>
  </cols>
  <sheetData>
    <row r="1" spans="1:8" ht="20.25" x14ac:dyDescent="0.25">
      <c r="A1" s="92" t="s">
        <v>89</v>
      </c>
      <c r="B1" s="92"/>
      <c r="C1" s="92"/>
      <c r="D1" s="92"/>
      <c r="E1" s="92"/>
      <c r="F1" s="92"/>
      <c r="G1" s="92"/>
      <c r="H1" s="92"/>
    </row>
    <row r="2" spans="1:8" ht="25.5" x14ac:dyDescent="0.25">
      <c r="A2" s="78" t="s">
        <v>75</v>
      </c>
      <c r="B2" s="78"/>
      <c r="C2" s="78"/>
      <c r="D2" s="78"/>
      <c r="E2" s="78"/>
      <c r="F2" s="78"/>
      <c r="G2" s="78"/>
      <c r="H2" s="78"/>
    </row>
    <row r="3" spans="1:8" ht="15.75" x14ac:dyDescent="0.25">
      <c r="A3" s="5"/>
      <c r="B3" s="5"/>
      <c r="C3" s="5"/>
      <c r="D3" s="5"/>
      <c r="E3" s="5"/>
      <c r="F3" s="23"/>
      <c r="G3" s="5"/>
      <c r="H3" s="5"/>
    </row>
    <row r="4" spans="1:8" ht="15.75" x14ac:dyDescent="0.25">
      <c r="A4" s="12" t="s">
        <v>23</v>
      </c>
      <c r="B4" s="10"/>
      <c r="C4" s="11" t="s">
        <v>22</v>
      </c>
      <c r="D4" s="11"/>
      <c r="E4" s="11"/>
      <c r="F4" s="24"/>
      <c r="G4" s="11"/>
      <c r="H4" s="11"/>
    </row>
    <row r="5" spans="1:8" ht="15.75" x14ac:dyDescent="0.25">
      <c r="A5" s="12" t="s">
        <v>24</v>
      </c>
      <c r="B5" s="10"/>
      <c r="C5" s="11" t="s">
        <v>38</v>
      </c>
      <c r="D5" s="11"/>
      <c r="E5" s="11"/>
      <c r="F5" s="24"/>
      <c r="G5" s="11"/>
      <c r="H5" s="11"/>
    </row>
    <row r="6" spans="1:8" ht="15.75" x14ac:dyDescent="0.25">
      <c r="A6" s="12" t="s">
        <v>25</v>
      </c>
      <c r="B6" s="10"/>
      <c r="C6" s="72" t="s">
        <v>26</v>
      </c>
      <c r="D6" s="72"/>
      <c r="E6" s="72"/>
      <c r="F6" s="72"/>
      <c r="G6" s="72"/>
      <c r="H6" s="72"/>
    </row>
    <row r="7" spans="1:8" ht="15.75" x14ac:dyDescent="0.25">
      <c r="A7" s="12"/>
      <c r="B7" s="10"/>
      <c r="C7" s="72" t="s">
        <v>27</v>
      </c>
      <c r="D7" s="72"/>
      <c r="E7" s="72"/>
      <c r="F7" s="72"/>
      <c r="G7" s="72"/>
      <c r="H7" s="72"/>
    </row>
    <row r="8" spans="1:8" ht="15.75" x14ac:dyDescent="0.25">
      <c r="A8" s="12"/>
      <c r="B8" s="10"/>
      <c r="C8" s="11" t="s">
        <v>28</v>
      </c>
      <c r="D8" s="11"/>
      <c r="E8" s="11"/>
      <c r="F8" s="24"/>
      <c r="G8" s="11"/>
      <c r="H8" s="11"/>
    </row>
    <row r="9" spans="1:8" ht="15.75" x14ac:dyDescent="0.25">
      <c r="A9" s="13"/>
      <c r="B9" s="10"/>
      <c r="C9" s="10"/>
      <c r="D9" s="10"/>
      <c r="E9" s="10"/>
      <c r="F9" s="22"/>
      <c r="G9" s="10"/>
      <c r="H9" s="10"/>
    </row>
    <row r="10" spans="1:8" ht="57" customHeight="1" x14ac:dyDescent="0.25">
      <c r="A10" s="58" t="s">
        <v>20</v>
      </c>
      <c r="B10" s="58" t="s">
        <v>12</v>
      </c>
      <c r="C10" s="58" t="s">
        <v>1</v>
      </c>
      <c r="D10" s="79" t="s">
        <v>17</v>
      </c>
      <c r="E10" s="80"/>
      <c r="F10" s="55" t="s">
        <v>18</v>
      </c>
      <c r="G10" s="58" t="s">
        <v>21</v>
      </c>
      <c r="H10" s="58" t="s">
        <v>2</v>
      </c>
    </row>
    <row r="11" spans="1:8" ht="20.25" x14ac:dyDescent="0.25">
      <c r="A11" s="58"/>
      <c r="B11" s="58"/>
      <c r="C11" s="58"/>
      <c r="D11" s="9" t="s">
        <v>11</v>
      </c>
      <c r="E11" s="9" t="s">
        <v>3</v>
      </c>
      <c r="F11" s="74"/>
      <c r="G11" s="58"/>
      <c r="H11" s="58"/>
    </row>
    <row r="12" spans="1:8" ht="15.75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25">
        <v>6</v>
      </c>
      <c r="G12" s="6">
        <v>7</v>
      </c>
      <c r="H12" s="6">
        <v>8</v>
      </c>
    </row>
    <row r="13" spans="1:8" ht="20.25" x14ac:dyDescent="0.25">
      <c r="A13" s="70" t="s">
        <v>30</v>
      </c>
      <c r="B13" s="69"/>
      <c r="C13" s="69"/>
      <c r="D13" s="69"/>
      <c r="E13" s="69"/>
      <c r="F13" s="69"/>
      <c r="G13" s="69"/>
      <c r="H13" s="71"/>
    </row>
    <row r="14" spans="1:8" ht="20.25" x14ac:dyDescent="0.25">
      <c r="A14" s="70" t="s">
        <v>29</v>
      </c>
      <c r="B14" s="69"/>
      <c r="C14" s="69"/>
      <c r="D14" s="69"/>
      <c r="E14" s="69"/>
      <c r="F14" s="69"/>
      <c r="G14" s="69"/>
      <c r="H14" s="71"/>
    </row>
    <row r="15" spans="1:8" s="3" customFormat="1" ht="25.5" customHeight="1" x14ac:dyDescent="0.25">
      <c r="A15" s="58">
        <v>1</v>
      </c>
      <c r="B15" s="63" t="s">
        <v>61</v>
      </c>
      <c r="C15" s="28" t="s">
        <v>4</v>
      </c>
      <c r="D15" s="44">
        <f t="shared" ref="D15:E15" si="0">SUM(D16:D20)</f>
        <v>415.5</v>
      </c>
      <c r="E15" s="44">
        <f t="shared" si="0"/>
        <v>355.5</v>
      </c>
      <c r="F15" s="40">
        <f>E15-D15</f>
        <v>-60</v>
      </c>
      <c r="G15" s="42">
        <f>E15/D15*100</f>
        <v>85.559566787003604</v>
      </c>
      <c r="H15" s="19"/>
    </row>
    <row r="16" spans="1:8" ht="24.75" customHeight="1" x14ac:dyDescent="0.25">
      <c r="A16" s="59"/>
      <c r="B16" s="63"/>
      <c r="C16" s="29" t="s">
        <v>5</v>
      </c>
      <c r="D16" s="45">
        <v>0</v>
      </c>
      <c r="E16" s="43">
        <v>0</v>
      </c>
      <c r="F16" s="32">
        <f t="shared" ref="F16:F50" si="1">E16-D16</f>
        <v>0</v>
      </c>
      <c r="G16" s="43">
        <v>0</v>
      </c>
      <c r="H16" s="6"/>
    </row>
    <row r="17" spans="1:8" ht="40.5" x14ac:dyDescent="0.25">
      <c r="A17" s="59"/>
      <c r="B17" s="63"/>
      <c r="C17" s="29" t="s">
        <v>6</v>
      </c>
      <c r="D17" s="45">
        <v>0</v>
      </c>
      <c r="E17" s="43">
        <v>0</v>
      </c>
      <c r="F17" s="32">
        <f t="shared" si="1"/>
        <v>0</v>
      </c>
      <c r="G17" s="43">
        <v>0</v>
      </c>
      <c r="H17" s="6"/>
    </row>
    <row r="18" spans="1:8" ht="27.75" customHeight="1" x14ac:dyDescent="0.25">
      <c r="A18" s="59"/>
      <c r="B18" s="63"/>
      <c r="C18" s="29" t="s">
        <v>7</v>
      </c>
      <c r="D18" s="45">
        <v>355.5</v>
      </c>
      <c r="E18" s="43">
        <v>355.5</v>
      </c>
      <c r="F18" s="32">
        <f t="shared" si="1"/>
        <v>0</v>
      </c>
      <c r="G18" s="43">
        <f t="shared" ref="G18:G48" si="2">E18/D18*100</f>
        <v>100</v>
      </c>
      <c r="H18" s="8"/>
    </row>
    <row r="19" spans="1:8" ht="60.75" x14ac:dyDescent="0.25">
      <c r="A19" s="59"/>
      <c r="B19" s="63"/>
      <c r="C19" s="29" t="s">
        <v>16</v>
      </c>
      <c r="D19" s="45">
        <v>0</v>
      </c>
      <c r="E19" s="43">
        <v>0</v>
      </c>
      <c r="F19" s="32">
        <f t="shared" si="1"/>
        <v>0</v>
      </c>
      <c r="G19" s="43">
        <v>0</v>
      </c>
      <c r="H19" s="8"/>
    </row>
    <row r="20" spans="1:8" ht="101.25" x14ac:dyDescent="0.25">
      <c r="A20" s="59"/>
      <c r="B20" s="63"/>
      <c r="C20" s="29" t="s">
        <v>19</v>
      </c>
      <c r="D20" s="45">
        <v>60</v>
      </c>
      <c r="E20" s="43">
        <v>0</v>
      </c>
      <c r="F20" s="41">
        <f t="shared" si="1"/>
        <v>-60</v>
      </c>
      <c r="G20" s="43">
        <f t="shared" si="2"/>
        <v>0</v>
      </c>
      <c r="H20" s="30" t="s">
        <v>85</v>
      </c>
    </row>
    <row r="21" spans="1:8" s="3" customFormat="1" ht="19.5" customHeight="1" x14ac:dyDescent="0.25">
      <c r="A21" s="58">
        <v>2</v>
      </c>
      <c r="B21" s="63" t="s">
        <v>62</v>
      </c>
      <c r="C21" s="28" t="s">
        <v>4</v>
      </c>
      <c r="D21" s="44">
        <f t="shared" ref="D21:E21" si="3">SUM(D22:D26)</f>
        <v>1771.8</v>
      </c>
      <c r="E21" s="44">
        <f t="shared" si="3"/>
        <v>1771.8</v>
      </c>
      <c r="F21" s="33">
        <f t="shared" si="1"/>
        <v>0</v>
      </c>
      <c r="G21" s="42">
        <f t="shared" si="2"/>
        <v>100</v>
      </c>
      <c r="H21" s="7"/>
    </row>
    <row r="22" spans="1:8" ht="24.75" customHeight="1" x14ac:dyDescent="0.25">
      <c r="A22" s="59"/>
      <c r="B22" s="64"/>
      <c r="C22" s="29" t="s">
        <v>5</v>
      </c>
      <c r="D22" s="45">
        <v>0</v>
      </c>
      <c r="E22" s="43">
        <v>0</v>
      </c>
      <c r="F22" s="32">
        <f t="shared" si="1"/>
        <v>0</v>
      </c>
      <c r="G22" s="43">
        <v>0</v>
      </c>
      <c r="H22" s="8"/>
    </row>
    <row r="23" spans="1:8" ht="40.5" x14ac:dyDescent="0.25">
      <c r="A23" s="59"/>
      <c r="B23" s="64"/>
      <c r="C23" s="29" t="s">
        <v>8</v>
      </c>
      <c r="D23" s="45">
        <v>0</v>
      </c>
      <c r="E23" s="43">
        <v>0</v>
      </c>
      <c r="F23" s="32">
        <f t="shared" si="1"/>
        <v>0</v>
      </c>
      <c r="G23" s="43">
        <v>0</v>
      </c>
      <c r="H23" s="8"/>
    </row>
    <row r="24" spans="1:8" ht="26.25" customHeight="1" x14ac:dyDescent="0.25">
      <c r="A24" s="59"/>
      <c r="B24" s="64"/>
      <c r="C24" s="29" t="s">
        <v>9</v>
      </c>
      <c r="D24" s="46">
        <f>271.8+1500</f>
        <v>1771.8</v>
      </c>
      <c r="E24" s="43">
        <v>1771.8</v>
      </c>
      <c r="F24" s="32">
        <f t="shared" si="1"/>
        <v>0</v>
      </c>
      <c r="G24" s="43">
        <f t="shared" si="2"/>
        <v>100</v>
      </c>
      <c r="H24" s="8"/>
    </row>
    <row r="25" spans="1:8" ht="60.75" x14ac:dyDescent="0.25">
      <c r="A25" s="59"/>
      <c r="B25" s="64"/>
      <c r="C25" s="29" t="s">
        <v>16</v>
      </c>
      <c r="D25" s="45">
        <v>0</v>
      </c>
      <c r="E25" s="43">
        <v>0</v>
      </c>
      <c r="F25" s="32">
        <f t="shared" si="1"/>
        <v>0</v>
      </c>
      <c r="G25" s="43">
        <v>0</v>
      </c>
      <c r="H25" s="8"/>
    </row>
    <row r="26" spans="1:8" ht="23.25" customHeight="1" x14ac:dyDescent="0.25">
      <c r="A26" s="59"/>
      <c r="B26" s="64"/>
      <c r="C26" s="29" t="s">
        <v>19</v>
      </c>
      <c r="D26" s="46">
        <v>0</v>
      </c>
      <c r="E26" s="43">
        <v>0</v>
      </c>
      <c r="F26" s="32">
        <f t="shared" si="1"/>
        <v>0</v>
      </c>
      <c r="G26" s="43">
        <v>0</v>
      </c>
      <c r="H26" s="8"/>
    </row>
    <row r="27" spans="1:8" s="3" customFormat="1" ht="19.5" customHeight="1" x14ac:dyDescent="0.25">
      <c r="A27" s="58">
        <v>3</v>
      </c>
      <c r="B27" s="63" t="s">
        <v>63</v>
      </c>
      <c r="C27" s="28" t="s">
        <v>4</v>
      </c>
      <c r="D27" s="44">
        <f t="shared" ref="D27:E27" si="4">SUM(D28:D32)</f>
        <v>716</v>
      </c>
      <c r="E27" s="44">
        <f t="shared" si="4"/>
        <v>706.7</v>
      </c>
      <c r="F27" s="40">
        <f t="shared" si="1"/>
        <v>-9.2999999999999545</v>
      </c>
      <c r="G27" s="42">
        <f t="shared" si="2"/>
        <v>98.701117318435763</v>
      </c>
      <c r="H27" s="55" t="s">
        <v>79</v>
      </c>
    </row>
    <row r="28" spans="1:8" ht="24.75" customHeight="1" x14ac:dyDescent="0.25">
      <c r="A28" s="59"/>
      <c r="B28" s="64"/>
      <c r="C28" s="29" t="s">
        <v>5</v>
      </c>
      <c r="D28" s="45">
        <v>0</v>
      </c>
      <c r="E28" s="43">
        <v>0</v>
      </c>
      <c r="F28" s="32">
        <f t="shared" si="1"/>
        <v>0</v>
      </c>
      <c r="G28" s="43">
        <v>0</v>
      </c>
      <c r="H28" s="73"/>
    </row>
    <row r="29" spans="1:8" ht="40.5" x14ac:dyDescent="0.25">
      <c r="A29" s="59"/>
      <c r="B29" s="64"/>
      <c r="C29" s="29" t="s">
        <v>8</v>
      </c>
      <c r="D29" s="45">
        <v>0</v>
      </c>
      <c r="E29" s="43">
        <v>0</v>
      </c>
      <c r="F29" s="32">
        <f t="shared" si="1"/>
        <v>0</v>
      </c>
      <c r="G29" s="43">
        <v>0</v>
      </c>
      <c r="H29" s="73"/>
    </row>
    <row r="30" spans="1:8" ht="120" customHeight="1" x14ac:dyDescent="0.25">
      <c r="A30" s="59"/>
      <c r="B30" s="64"/>
      <c r="C30" s="29" t="s">
        <v>9</v>
      </c>
      <c r="D30" s="46">
        <f>409+307</f>
        <v>716</v>
      </c>
      <c r="E30" s="43">
        <v>706.7</v>
      </c>
      <c r="F30" s="41">
        <f t="shared" si="1"/>
        <v>-9.2999999999999545</v>
      </c>
      <c r="G30" s="43">
        <f t="shared" si="2"/>
        <v>98.701117318435763</v>
      </c>
      <c r="H30" s="73"/>
    </row>
    <row r="31" spans="1:8" ht="60.75" x14ac:dyDescent="0.25">
      <c r="A31" s="59"/>
      <c r="B31" s="64"/>
      <c r="C31" s="29" t="s">
        <v>16</v>
      </c>
      <c r="D31" s="45">
        <v>0</v>
      </c>
      <c r="E31" s="43">
        <v>0</v>
      </c>
      <c r="F31" s="32">
        <f t="shared" si="1"/>
        <v>0</v>
      </c>
      <c r="G31" s="43">
        <v>0</v>
      </c>
      <c r="H31" s="73"/>
    </row>
    <row r="32" spans="1:8" ht="23.25" customHeight="1" x14ac:dyDescent="0.25">
      <c r="A32" s="59"/>
      <c r="B32" s="64"/>
      <c r="C32" s="29" t="s">
        <v>19</v>
      </c>
      <c r="D32" s="46">
        <v>0</v>
      </c>
      <c r="E32" s="43">
        <v>0</v>
      </c>
      <c r="F32" s="32">
        <f t="shared" si="1"/>
        <v>0</v>
      </c>
      <c r="G32" s="43">
        <v>0</v>
      </c>
      <c r="H32" s="74"/>
    </row>
    <row r="33" spans="1:8" s="3" customFormat="1" ht="19.5" customHeight="1" x14ac:dyDescent="0.25">
      <c r="A33" s="58">
        <v>4</v>
      </c>
      <c r="B33" s="63" t="s">
        <v>64</v>
      </c>
      <c r="C33" s="28" t="s">
        <v>4</v>
      </c>
      <c r="D33" s="44">
        <f t="shared" ref="D33:E33" si="5">SUM(D34:D38)</f>
        <v>747.94</v>
      </c>
      <c r="E33" s="44">
        <f t="shared" si="5"/>
        <v>746.04</v>
      </c>
      <c r="F33" s="40">
        <f t="shared" si="1"/>
        <v>-1.9000000000000909</v>
      </c>
      <c r="G33" s="42">
        <f t="shared" si="2"/>
        <v>99.745968927988855</v>
      </c>
      <c r="H33" s="55" t="s">
        <v>80</v>
      </c>
    </row>
    <row r="34" spans="1:8" ht="24.75" customHeight="1" x14ac:dyDescent="0.25">
      <c r="A34" s="59"/>
      <c r="B34" s="64"/>
      <c r="C34" s="29" t="s">
        <v>5</v>
      </c>
      <c r="D34" s="45">
        <v>0</v>
      </c>
      <c r="E34" s="43">
        <v>0</v>
      </c>
      <c r="F34" s="32">
        <f t="shared" si="1"/>
        <v>0</v>
      </c>
      <c r="G34" s="43">
        <v>0</v>
      </c>
      <c r="H34" s="73"/>
    </row>
    <row r="35" spans="1:8" ht="40.5" x14ac:dyDescent="0.25">
      <c r="A35" s="59"/>
      <c r="B35" s="64"/>
      <c r="C35" s="29" t="s">
        <v>8</v>
      </c>
      <c r="D35" s="45">
        <v>40.700000000000003</v>
      </c>
      <c r="E35" s="43">
        <v>40.700000000000003</v>
      </c>
      <c r="F35" s="32">
        <f t="shared" si="1"/>
        <v>0</v>
      </c>
      <c r="G35" s="43">
        <f t="shared" si="2"/>
        <v>100</v>
      </c>
      <c r="H35" s="73"/>
    </row>
    <row r="36" spans="1:8" ht="51" customHeight="1" x14ac:dyDescent="0.25">
      <c r="A36" s="59"/>
      <c r="B36" s="64"/>
      <c r="C36" s="29" t="s">
        <v>9</v>
      </c>
      <c r="D36" s="46">
        <f>402.7+193+14+24</f>
        <v>633.70000000000005</v>
      </c>
      <c r="E36" s="43">
        <v>631.79999999999995</v>
      </c>
      <c r="F36" s="41">
        <f t="shared" si="1"/>
        <v>-1.9000000000000909</v>
      </c>
      <c r="G36" s="43">
        <f t="shared" si="2"/>
        <v>99.700173583714673</v>
      </c>
      <c r="H36" s="73"/>
    </row>
    <row r="37" spans="1:8" ht="60.75" x14ac:dyDescent="0.25">
      <c r="A37" s="59"/>
      <c r="B37" s="64"/>
      <c r="C37" s="29" t="s">
        <v>16</v>
      </c>
      <c r="D37" s="45">
        <v>0</v>
      </c>
      <c r="E37" s="43">
        <v>0</v>
      </c>
      <c r="F37" s="32">
        <f t="shared" si="1"/>
        <v>0</v>
      </c>
      <c r="G37" s="43">
        <v>0</v>
      </c>
      <c r="H37" s="73"/>
    </row>
    <row r="38" spans="1:8" ht="23.25" customHeight="1" x14ac:dyDescent="0.25">
      <c r="A38" s="59"/>
      <c r="B38" s="64"/>
      <c r="C38" s="29" t="s">
        <v>19</v>
      </c>
      <c r="D38" s="46">
        <f>200+40-200+33.54</f>
        <v>73.539999999999992</v>
      </c>
      <c r="E38" s="43">
        <v>73.540000000000006</v>
      </c>
      <c r="F38" s="32">
        <f t="shared" si="1"/>
        <v>0</v>
      </c>
      <c r="G38" s="43">
        <f t="shared" si="2"/>
        <v>100.00000000000003</v>
      </c>
      <c r="H38" s="74"/>
    </row>
    <row r="39" spans="1:8" s="3" customFormat="1" ht="19.5" customHeight="1" x14ac:dyDescent="0.25">
      <c r="A39" s="58">
        <v>5</v>
      </c>
      <c r="B39" s="63" t="s">
        <v>65</v>
      </c>
      <c r="C39" s="28" t="s">
        <v>4</v>
      </c>
      <c r="D39" s="44">
        <f t="shared" ref="D39:E39" si="6">SUM(D40:D44)</f>
        <v>382</v>
      </c>
      <c r="E39" s="44">
        <f t="shared" si="6"/>
        <v>382</v>
      </c>
      <c r="F39" s="33">
        <f t="shared" si="1"/>
        <v>0</v>
      </c>
      <c r="G39" s="42">
        <f t="shared" si="2"/>
        <v>100</v>
      </c>
      <c r="H39" s="7"/>
    </row>
    <row r="40" spans="1:8" ht="24.75" customHeight="1" x14ac:dyDescent="0.25">
      <c r="A40" s="59"/>
      <c r="B40" s="64"/>
      <c r="C40" s="29" t="s">
        <v>5</v>
      </c>
      <c r="D40" s="45">
        <v>0</v>
      </c>
      <c r="E40" s="43">
        <v>0</v>
      </c>
      <c r="F40" s="32">
        <f t="shared" si="1"/>
        <v>0</v>
      </c>
      <c r="G40" s="43">
        <v>0</v>
      </c>
      <c r="H40" s="8"/>
    </row>
    <row r="41" spans="1:8" ht="40.5" x14ac:dyDescent="0.25">
      <c r="A41" s="59"/>
      <c r="B41" s="64"/>
      <c r="C41" s="29" t="s">
        <v>8</v>
      </c>
      <c r="D41" s="45">
        <v>0</v>
      </c>
      <c r="E41" s="43">
        <v>0</v>
      </c>
      <c r="F41" s="32">
        <f t="shared" si="1"/>
        <v>0</v>
      </c>
      <c r="G41" s="43">
        <v>0</v>
      </c>
      <c r="H41" s="8"/>
    </row>
    <row r="42" spans="1:8" ht="26.25" customHeight="1" x14ac:dyDescent="0.25">
      <c r="A42" s="59"/>
      <c r="B42" s="64"/>
      <c r="C42" s="29" t="s">
        <v>9</v>
      </c>
      <c r="D42" s="46">
        <f>410-53</f>
        <v>357</v>
      </c>
      <c r="E42" s="43">
        <v>357</v>
      </c>
      <c r="F42" s="32">
        <f t="shared" si="1"/>
        <v>0</v>
      </c>
      <c r="G42" s="43">
        <f t="shared" si="2"/>
        <v>100</v>
      </c>
      <c r="H42" s="8"/>
    </row>
    <row r="43" spans="1:8" ht="60.75" x14ac:dyDescent="0.25">
      <c r="A43" s="59"/>
      <c r="B43" s="64"/>
      <c r="C43" s="29" t="s">
        <v>16</v>
      </c>
      <c r="D43" s="45">
        <v>0</v>
      </c>
      <c r="E43" s="43">
        <v>0</v>
      </c>
      <c r="F43" s="32">
        <f t="shared" si="1"/>
        <v>0</v>
      </c>
      <c r="G43" s="43">
        <v>0</v>
      </c>
      <c r="H43" s="8"/>
    </row>
    <row r="44" spans="1:8" ht="23.25" customHeight="1" x14ac:dyDescent="0.25">
      <c r="A44" s="59"/>
      <c r="B44" s="64"/>
      <c r="C44" s="29" t="s">
        <v>19</v>
      </c>
      <c r="D44" s="45">
        <v>25</v>
      </c>
      <c r="E44" s="43">
        <v>25</v>
      </c>
      <c r="F44" s="32">
        <f t="shared" si="1"/>
        <v>0</v>
      </c>
      <c r="G44" s="43">
        <f t="shared" si="2"/>
        <v>100</v>
      </c>
      <c r="H44" s="8"/>
    </row>
    <row r="45" spans="1:8" s="3" customFormat="1" ht="19.5" customHeight="1" x14ac:dyDescent="0.25">
      <c r="A45" s="58">
        <v>6</v>
      </c>
      <c r="B45" s="63" t="s">
        <v>66</v>
      </c>
      <c r="C45" s="28" t="s">
        <v>4</v>
      </c>
      <c r="D45" s="44">
        <f>SUM(D46:D50)</f>
        <v>200</v>
      </c>
      <c r="E45" s="44">
        <f>SUM(E46:E50)</f>
        <v>199.9</v>
      </c>
      <c r="F45" s="40">
        <f t="shared" si="1"/>
        <v>-9.9999999999994316E-2</v>
      </c>
      <c r="G45" s="42">
        <f t="shared" si="2"/>
        <v>99.95</v>
      </c>
      <c r="H45" s="7"/>
    </row>
    <row r="46" spans="1:8" ht="24.75" customHeight="1" x14ac:dyDescent="0.25">
      <c r="A46" s="59"/>
      <c r="B46" s="64"/>
      <c r="C46" s="29" t="s">
        <v>5</v>
      </c>
      <c r="D46" s="45">
        <v>0</v>
      </c>
      <c r="E46" s="43">
        <v>0</v>
      </c>
      <c r="F46" s="32">
        <f t="shared" si="1"/>
        <v>0</v>
      </c>
      <c r="G46" s="43">
        <v>0</v>
      </c>
      <c r="H46" s="8"/>
    </row>
    <row r="47" spans="1:8" ht="40.5" x14ac:dyDescent="0.25">
      <c r="A47" s="59"/>
      <c r="B47" s="64"/>
      <c r="C47" s="29" t="s">
        <v>8</v>
      </c>
      <c r="D47" s="45">
        <v>0</v>
      </c>
      <c r="E47" s="43">
        <v>0</v>
      </c>
      <c r="F47" s="32">
        <f t="shared" si="1"/>
        <v>0</v>
      </c>
      <c r="G47" s="43">
        <v>0</v>
      </c>
      <c r="H47" s="8"/>
    </row>
    <row r="48" spans="1:8" ht="26.25" customHeight="1" x14ac:dyDescent="0.25">
      <c r="A48" s="59"/>
      <c r="B48" s="64"/>
      <c r="C48" s="29" t="s">
        <v>9</v>
      </c>
      <c r="D48" s="46">
        <v>200</v>
      </c>
      <c r="E48" s="43">
        <v>199.9</v>
      </c>
      <c r="F48" s="41">
        <f t="shared" si="1"/>
        <v>-9.9999999999994316E-2</v>
      </c>
      <c r="G48" s="43">
        <f t="shared" si="2"/>
        <v>99.95</v>
      </c>
      <c r="H48" s="8"/>
    </row>
    <row r="49" spans="1:8" ht="60.75" x14ac:dyDescent="0.25">
      <c r="A49" s="59"/>
      <c r="B49" s="64"/>
      <c r="C49" s="29" t="s">
        <v>16</v>
      </c>
      <c r="D49" s="45">
        <v>0</v>
      </c>
      <c r="E49" s="43">
        <v>0</v>
      </c>
      <c r="F49" s="32">
        <f t="shared" si="1"/>
        <v>0</v>
      </c>
      <c r="G49" s="43">
        <v>0</v>
      </c>
      <c r="H49" s="8"/>
    </row>
    <row r="50" spans="1:8" ht="23.25" customHeight="1" x14ac:dyDescent="0.25">
      <c r="A50" s="59"/>
      <c r="B50" s="64"/>
      <c r="C50" s="29" t="s">
        <v>19</v>
      </c>
      <c r="D50" s="45">
        <v>0</v>
      </c>
      <c r="E50" s="43">
        <v>0</v>
      </c>
      <c r="F50" s="32">
        <f t="shared" si="1"/>
        <v>0</v>
      </c>
      <c r="G50" s="43">
        <v>0</v>
      </c>
      <c r="H50" s="8"/>
    </row>
    <row r="51" spans="1:8" ht="20.25" customHeight="1" x14ac:dyDescent="0.25">
      <c r="A51" s="70" t="s">
        <v>31</v>
      </c>
      <c r="B51" s="69"/>
      <c r="C51" s="69"/>
      <c r="D51" s="69"/>
      <c r="E51" s="69"/>
      <c r="F51" s="69"/>
      <c r="G51" s="69"/>
      <c r="H51" s="71"/>
    </row>
    <row r="52" spans="1:8" s="3" customFormat="1" ht="26.25" customHeight="1" x14ac:dyDescent="0.25">
      <c r="A52" s="58">
        <v>7</v>
      </c>
      <c r="B52" s="60" t="s">
        <v>67</v>
      </c>
      <c r="C52" s="28" t="s">
        <v>4</v>
      </c>
      <c r="D52" s="42">
        <f>SUM(D53:D57)</f>
        <v>9783.6525000000001</v>
      </c>
      <c r="E52" s="42">
        <f>SUM(E53:E57)</f>
        <v>2067.6</v>
      </c>
      <c r="F52" s="40">
        <f t="shared" ref="F52" si="7">E52-D52</f>
        <v>-7716.0524999999998</v>
      </c>
      <c r="G52" s="39">
        <f t="shared" ref="G52" si="8">E52/D52*100</f>
        <v>21.13321175297262</v>
      </c>
      <c r="H52" s="7"/>
    </row>
    <row r="53" spans="1:8" ht="18" customHeight="1" x14ac:dyDescent="0.25">
      <c r="A53" s="59"/>
      <c r="B53" s="61"/>
      <c r="C53" s="29" t="s">
        <v>5</v>
      </c>
      <c r="D53" s="43">
        <v>0</v>
      </c>
      <c r="E53" s="43">
        <v>0</v>
      </c>
      <c r="F53" s="32">
        <f t="shared" ref="F53:F116" si="9">E53-D53</f>
        <v>0</v>
      </c>
      <c r="G53" s="38">
        <v>0</v>
      </c>
      <c r="H53" s="8"/>
    </row>
    <row r="54" spans="1:8" ht="40.5" x14ac:dyDescent="0.25">
      <c r="A54" s="59"/>
      <c r="B54" s="61"/>
      <c r="C54" s="29" t="s">
        <v>8</v>
      </c>
      <c r="D54" s="43">
        <f t="shared" ref="D54:E57" si="10">D61+D67+D73+D79</f>
        <v>824</v>
      </c>
      <c r="E54" s="43">
        <f t="shared" si="10"/>
        <v>823.5</v>
      </c>
      <c r="F54" s="41">
        <f t="shared" si="9"/>
        <v>-0.5</v>
      </c>
      <c r="G54" s="38">
        <f t="shared" ref="G54:G116" si="11">E54/D54*100</f>
        <v>99.939320388349515</v>
      </c>
      <c r="H54" s="8"/>
    </row>
    <row r="55" spans="1:8" ht="24.75" customHeight="1" x14ac:dyDescent="0.25">
      <c r="A55" s="59"/>
      <c r="B55" s="61"/>
      <c r="C55" s="29" t="s">
        <v>9</v>
      </c>
      <c r="D55" s="43">
        <f t="shared" si="10"/>
        <v>5471.1225000000004</v>
      </c>
      <c r="E55" s="43">
        <f t="shared" si="10"/>
        <v>1244.0999999999999</v>
      </c>
      <c r="F55" s="41">
        <f t="shared" si="9"/>
        <v>-4227.0225000000009</v>
      </c>
      <c r="G55" s="38">
        <f t="shared" si="11"/>
        <v>22.739392144847788</v>
      </c>
      <c r="H55" s="8"/>
    </row>
    <row r="56" spans="1:8" ht="60.75" x14ac:dyDescent="0.25">
      <c r="A56" s="59"/>
      <c r="B56" s="61"/>
      <c r="C56" s="29" t="s">
        <v>16</v>
      </c>
      <c r="D56" s="43">
        <v>0</v>
      </c>
      <c r="E56" s="43">
        <v>0</v>
      </c>
      <c r="F56" s="32">
        <f t="shared" si="9"/>
        <v>0</v>
      </c>
      <c r="G56" s="38">
        <v>0</v>
      </c>
      <c r="H56" s="8"/>
    </row>
    <row r="57" spans="1:8" ht="23.25" customHeight="1" x14ac:dyDescent="0.25">
      <c r="A57" s="59"/>
      <c r="B57" s="62"/>
      <c r="C57" s="29" t="s">
        <v>19</v>
      </c>
      <c r="D57" s="43">
        <f t="shared" si="10"/>
        <v>3488.53</v>
      </c>
      <c r="E57" s="43">
        <f t="shared" si="10"/>
        <v>0</v>
      </c>
      <c r="F57" s="41">
        <f t="shared" si="9"/>
        <v>-3488.53</v>
      </c>
      <c r="G57" s="38">
        <f t="shared" si="11"/>
        <v>0</v>
      </c>
      <c r="H57" s="8"/>
    </row>
    <row r="58" spans="1:8" ht="23.25" customHeight="1" x14ac:dyDescent="0.25">
      <c r="A58" s="14"/>
      <c r="B58" s="18" t="s">
        <v>39</v>
      </c>
      <c r="C58" s="29"/>
      <c r="D58" s="43">
        <v>0</v>
      </c>
      <c r="E58" s="43">
        <v>0</v>
      </c>
      <c r="F58" s="32">
        <f t="shared" si="9"/>
        <v>0</v>
      </c>
      <c r="G58" s="38">
        <v>0</v>
      </c>
      <c r="H58" s="8"/>
    </row>
    <row r="59" spans="1:8" s="3" customFormat="1" ht="26.25" customHeight="1" x14ac:dyDescent="0.25">
      <c r="A59" s="58">
        <v>8</v>
      </c>
      <c r="B59" s="60" t="s">
        <v>68</v>
      </c>
      <c r="C59" s="28" t="s">
        <v>4</v>
      </c>
      <c r="D59" s="44">
        <f t="shared" ref="D59:E59" si="12">SUM(D60:D64)</f>
        <v>916</v>
      </c>
      <c r="E59" s="44">
        <f t="shared" si="12"/>
        <v>915</v>
      </c>
      <c r="F59" s="40">
        <f t="shared" si="9"/>
        <v>-1</v>
      </c>
      <c r="G59" s="39">
        <f t="shared" si="11"/>
        <v>99.890829694323145</v>
      </c>
      <c r="H59" s="55" t="s">
        <v>81</v>
      </c>
    </row>
    <row r="60" spans="1:8" ht="18" customHeight="1" x14ac:dyDescent="0.25">
      <c r="A60" s="59"/>
      <c r="B60" s="61"/>
      <c r="C60" s="29" t="s">
        <v>5</v>
      </c>
      <c r="D60" s="45">
        <v>0</v>
      </c>
      <c r="E60" s="43">
        <v>0</v>
      </c>
      <c r="F60" s="32">
        <f t="shared" si="9"/>
        <v>0</v>
      </c>
      <c r="G60" s="38">
        <v>0</v>
      </c>
      <c r="H60" s="73"/>
    </row>
    <row r="61" spans="1:8" ht="36.75" customHeight="1" x14ac:dyDescent="0.25">
      <c r="A61" s="59"/>
      <c r="B61" s="61"/>
      <c r="C61" s="29" t="s">
        <v>8</v>
      </c>
      <c r="D61" s="46">
        <v>824</v>
      </c>
      <c r="E61" s="43">
        <v>823.5</v>
      </c>
      <c r="F61" s="41">
        <f t="shared" si="9"/>
        <v>-0.5</v>
      </c>
      <c r="G61" s="38">
        <f t="shared" si="11"/>
        <v>99.939320388349515</v>
      </c>
      <c r="H61" s="73"/>
    </row>
    <row r="62" spans="1:8" ht="28.5" customHeight="1" x14ac:dyDescent="0.25">
      <c r="A62" s="59"/>
      <c r="B62" s="61"/>
      <c r="C62" s="29" t="s">
        <v>9</v>
      </c>
      <c r="D62" s="46">
        <v>92</v>
      </c>
      <c r="E62" s="43">
        <v>91.5</v>
      </c>
      <c r="F62" s="41">
        <f t="shared" si="9"/>
        <v>-0.5</v>
      </c>
      <c r="G62" s="38">
        <f t="shared" si="11"/>
        <v>99.456521739130437</v>
      </c>
      <c r="H62" s="73"/>
    </row>
    <row r="63" spans="1:8" ht="60.75" x14ac:dyDescent="0.25">
      <c r="A63" s="59"/>
      <c r="B63" s="61"/>
      <c r="C63" s="29" t="s">
        <v>16</v>
      </c>
      <c r="D63" s="45">
        <v>0</v>
      </c>
      <c r="E63" s="43">
        <v>0</v>
      </c>
      <c r="F63" s="32">
        <f t="shared" si="9"/>
        <v>0</v>
      </c>
      <c r="G63" s="38">
        <v>0</v>
      </c>
      <c r="H63" s="73"/>
    </row>
    <row r="64" spans="1:8" ht="23.25" customHeight="1" x14ac:dyDescent="0.25">
      <c r="A64" s="59"/>
      <c r="B64" s="62"/>
      <c r="C64" s="29" t="s">
        <v>19</v>
      </c>
      <c r="D64" s="47">
        <v>0</v>
      </c>
      <c r="E64" s="43">
        <v>0</v>
      </c>
      <c r="F64" s="32">
        <f t="shared" si="9"/>
        <v>0</v>
      </c>
      <c r="G64" s="38">
        <v>0</v>
      </c>
      <c r="H64" s="74"/>
    </row>
    <row r="65" spans="1:8" s="3" customFormat="1" ht="26.25" customHeight="1" x14ac:dyDescent="0.25">
      <c r="A65" s="58">
        <v>9</v>
      </c>
      <c r="B65" s="60" t="s">
        <v>69</v>
      </c>
      <c r="C65" s="28" t="s">
        <v>4</v>
      </c>
      <c r="D65" s="44">
        <f t="shared" ref="D65:E65" si="13">SUM(D66:D70)</f>
        <v>3488.53</v>
      </c>
      <c r="E65" s="44">
        <f t="shared" si="13"/>
        <v>0</v>
      </c>
      <c r="F65" s="40">
        <f t="shared" si="9"/>
        <v>-3488.53</v>
      </c>
      <c r="G65" s="39">
        <f t="shared" si="11"/>
        <v>0</v>
      </c>
      <c r="H65" s="55" t="s">
        <v>82</v>
      </c>
    </row>
    <row r="66" spans="1:8" ht="18" customHeight="1" x14ac:dyDescent="0.25">
      <c r="A66" s="59"/>
      <c r="B66" s="61"/>
      <c r="C66" s="29" t="s">
        <v>5</v>
      </c>
      <c r="D66" s="45">
        <v>0</v>
      </c>
      <c r="E66" s="43">
        <v>0</v>
      </c>
      <c r="F66" s="32">
        <f t="shared" si="9"/>
        <v>0</v>
      </c>
      <c r="G66" s="38">
        <v>0</v>
      </c>
      <c r="H66" s="73"/>
    </row>
    <row r="67" spans="1:8" ht="40.5" x14ac:dyDescent="0.25">
      <c r="A67" s="59"/>
      <c r="B67" s="61"/>
      <c r="C67" s="29" t="s">
        <v>8</v>
      </c>
      <c r="D67" s="45">
        <v>0</v>
      </c>
      <c r="E67" s="43">
        <v>0</v>
      </c>
      <c r="F67" s="32">
        <f t="shared" si="9"/>
        <v>0</v>
      </c>
      <c r="G67" s="38">
        <v>0</v>
      </c>
      <c r="H67" s="73"/>
    </row>
    <row r="68" spans="1:8" ht="24.75" customHeight="1" x14ac:dyDescent="0.25">
      <c r="A68" s="59"/>
      <c r="B68" s="61"/>
      <c r="C68" s="29" t="s">
        <v>9</v>
      </c>
      <c r="D68" s="45">
        <v>0</v>
      </c>
      <c r="E68" s="43">
        <v>0</v>
      </c>
      <c r="F68" s="32">
        <f t="shared" si="9"/>
        <v>0</v>
      </c>
      <c r="G68" s="38">
        <v>0</v>
      </c>
      <c r="H68" s="73"/>
    </row>
    <row r="69" spans="1:8" ht="60.75" x14ac:dyDescent="0.25">
      <c r="A69" s="59"/>
      <c r="B69" s="61"/>
      <c r="C69" s="29" t="s">
        <v>16</v>
      </c>
      <c r="D69" s="45">
        <v>0</v>
      </c>
      <c r="E69" s="43">
        <v>0</v>
      </c>
      <c r="F69" s="32">
        <f t="shared" si="9"/>
        <v>0</v>
      </c>
      <c r="G69" s="38">
        <v>0</v>
      </c>
      <c r="H69" s="73"/>
    </row>
    <row r="70" spans="1:8" ht="82.5" customHeight="1" x14ac:dyDescent="0.25">
      <c r="A70" s="59"/>
      <c r="B70" s="62"/>
      <c r="C70" s="29" t="s">
        <v>19</v>
      </c>
      <c r="D70" s="45">
        <v>3488.53</v>
      </c>
      <c r="E70" s="43">
        <v>0</v>
      </c>
      <c r="F70" s="41">
        <f t="shared" si="9"/>
        <v>-3488.53</v>
      </c>
      <c r="G70" s="38">
        <f t="shared" si="11"/>
        <v>0</v>
      </c>
      <c r="H70" s="74"/>
    </row>
    <row r="71" spans="1:8" s="3" customFormat="1" ht="26.25" customHeight="1" x14ac:dyDescent="0.25">
      <c r="A71" s="58">
        <v>10</v>
      </c>
      <c r="B71" s="60" t="s">
        <v>70</v>
      </c>
      <c r="C71" s="28" t="s">
        <v>4</v>
      </c>
      <c r="D71" s="44">
        <f t="shared" ref="D71:E71" si="14">SUM(D72:D76)</f>
        <v>3488.53</v>
      </c>
      <c r="E71" s="44">
        <f t="shared" si="14"/>
        <v>756.6</v>
      </c>
      <c r="F71" s="40">
        <f t="shared" si="9"/>
        <v>-2731.9300000000003</v>
      </c>
      <c r="G71" s="39">
        <f t="shared" si="11"/>
        <v>21.688218246654035</v>
      </c>
      <c r="H71" s="89" t="s">
        <v>86</v>
      </c>
    </row>
    <row r="72" spans="1:8" ht="18" customHeight="1" x14ac:dyDescent="0.25">
      <c r="A72" s="59"/>
      <c r="B72" s="61"/>
      <c r="C72" s="29" t="s">
        <v>5</v>
      </c>
      <c r="D72" s="45">
        <v>0</v>
      </c>
      <c r="E72" s="43">
        <v>0</v>
      </c>
      <c r="F72" s="32">
        <f t="shared" si="9"/>
        <v>0</v>
      </c>
      <c r="G72" s="38">
        <v>0</v>
      </c>
      <c r="H72" s="90"/>
    </row>
    <row r="73" spans="1:8" ht="40.5" x14ac:dyDescent="0.25">
      <c r="A73" s="59"/>
      <c r="B73" s="61"/>
      <c r="C73" s="29" t="s">
        <v>8</v>
      </c>
      <c r="D73" s="45">
        <v>0</v>
      </c>
      <c r="E73" s="43">
        <v>0</v>
      </c>
      <c r="F73" s="32">
        <f t="shared" si="9"/>
        <v>0</v>
      </c>
      <c r="G73" s="38">
        <v>0</v>
      </c>
      <c r="H73" s="90"/>
    </row>
    <row r="74" spans="1:8" ht="126" customHeight="1" x14ac:dyDescent="0.25">
      <c r="A74" s="59"/>
      <c r="B74" s="61"/>
      <c r="C74" s="29" t="s">
        <v>9</v>
      </c>
      <c r="D74" s="45">
        <v>3488.53</v>
      </c>
      <c r="E74" s="43">
        <v>756.6</v>
      </c>
      <c r="F74" s="41">
        <f t="shared" si="9"/>
        <v>-2731.9300000000003</v>
      </c>
      <c r="G74" s="38">
        <f t="shared" si="11"/>
        <v>21.688218246654035</v>
      </c>
      <c r="H74" s="90"/>
    </row>
    <row r="75" spans="1:8" ht="60.75" x14ac:dyDescent="0.25">
      <c r="A75" s="59"/>
      <c r="B75" s="61"/>
      <c r="C75" s="29" t="s">
        <v>16</v>
      </c>
      <c r="D75" s="45">
        <v>0</v>
      </c>
      <c r="E75" s="43">
        <v>0</v>
      </c>
      <c r="F75" s="32">
        <f t="shared" si="9"/>
        <v>0</v>
      </c>
      <c r="G75" s="38">
        <v>0</v>
      </c>
      <c r="H75" s="90"/>
    </row>
    <row r="76" spans="1:8" ht="23.25" customHeight="1" x14ac:dyDescent="0.25">
      <c r="A76" s="59"/>
      <c r="B76" s="62"/>
      <c r="C76" s="29" t="s">
        <v>19</v>
      </c>
      <c r="D76" s="45">
        <v>0</v>
      </c>
      <c r="E76" s="43">
        <v>0</v>
      </c>
      <c r="F76" s="32">
        <f t="shared" si="9"/>
        <v>0</v>
      </c>
      <c r="G76" s="38">
        <v>0</v>
      </c>
      <c r="H76" s="91"/>
    </row>
    <row r="77" spans="1:8" s="3" customFormat="1" ht="26.25" customHeight="1" x14ac:dyDescent="0.25">
      <c r="A77" s="58">
        <v>11</v>
      </c>
      <c r="B77" s="60" t="s">
        <v>71</v>
      </c>
      <c r="C77" s="28" t="s">
        <v>4</v>
      </c>
      <c r="D77" s="44">
        <f t="shared" ref="D77:E77" si="15">SUM(D78:D82)</f>
        <v>1890.5925</v>
      </c>
      <c r="E77" s="44">
        <f t="shared" si="15"/>
        <v>396</v>
      </c>
      <c r="F77" s="40">
        <f t="shared" si="9"/>
        <v>-1494.5925</v>
      </c>
      <c r="G77" s="39">
        <f t="shared" si="11"/>
        <v>20.945814605738676</v>
      </c>
      <c r="H77" s="89" t="s">
        <v>83</v>
      </c>
    </row>
    <row r="78" spans="1:8" ht="18" customHeight="1" x14ac:dyDescent="0.25">
      <c r="A78" s="59"/>
      <c r="B78" s="61"/>
      <c r="C78" s="29" t="s">
        <v>5</v>
      </c>
      <c r="D78" s="45">
        <v>0</v>
      </c>
      <c r="E78" s="43">
        <v>0</v>
      </c>
      <c r="F78" s="32">
        <f t="shared" si="9"/>
        <v>0</v>
      </c>
      <c r="G78" s="38">
        <v>0</v>
      </c>
      <c r="H78" s="90"/>
    </row>
    <row r="79" spans="1:8" ht="40.5" x14ac:dyDescent="0.25">
      <c r="A79" s="59"/>
      <c r="B79" s="61"/>
      <c r="C79" s="29" t="s">
        <v>8</v>
      </c>
      <c r="D79" s="45">
        <v>0</v>
      </c>
      <c r="E79" s="43">
        <v>0</v>
      </c>
      <c r="F79" s="32">
        <f t="shared" si="9"/>
        <v>0</v>
      </c>
      <c r="G79" s="38">
        <v>0</v>
      </c>
      <c r="H79" s="90"/>
    </row>
    <row r="80" spans="1:8" ht="217.5" customHeight="1" x14ac:dyDescent="0.25">
      <c r="A80" s="59"/>
      <c r="B80" s="61"/>
      <c r="C80" s="29" t="s">
        <v>9</v>
      </c>
      <c r="D80" s="45">
        <f>1494.5925+396</f>
        <v>1890.5925</v>
      </c>
      <c r="E80" s="43">
        <v>396</v>
      </c>
      <c r="F80" s="41">
        <f t="shared" si="9"/>
        <v>-1494.5925</v>
      </c>
      <c r="G80" s="38">
        <f t="shared" si="11"/>
        <v>20.945814605738676</v>
      </c>
      <c r="H80" s="90"/>
    </row>
    <row r="81" spans="1:8" ht="60.75" x14ac:dyDescent="0.25">
      <c r="A81" s="59"/>
      <c r="B81" s="61"/>
      <c r="C81" s="29" t="s">
        <v>16</v>
      </c>
      <c r="D81" s="45">
        <v>0</v>
      </c>
      <c r="E81" s="43">
        <v>0</v>
      </c>
      <c r="F81" s="32">
        <f t="shared" si="9"/>
        <v>0</v>
      </c>
      <c r="G81" s="38">
        <v>0</v>
      </c>
      <c r="H81" s="90"/>
    </row>
    <row r="82" spans="1:8" ht="23.25" customHeight="1" x14ac:dyDescent="0.25">
      <c r="A82" s="59"/>
      <c r="B82" s="62"/>
      <c r="C82" s="29" t="s">
        <v>19</v>
      </c>
      <c r="D82" s="45">
        <v>0</v>
      </c>
      <c r="E82" s="43">
        <v>0</v>
      </c>
      <c r="F82" s="32">
        <f t="shared" si="9"/>
        <v>0</v>
      </c>
      <c r="G82" s="38">
        <v>0</v>
      </c>
      <c r="H82" s="91"/>
    </row>
    <row r="83" spans="1:8" s="3" customFormat="1" ht="26.25" customHeight="1" x14ac:dyDescent="0.25">
      <c r="A83" s="58">
        <v>12</v>
      </c>
      <c r="B83" s="60" t="s">
        <v>42</v>
      </c>
      <c r="C83" s="28" t="s">
        <v>4</v>
      </c>
      <c r="D83" s="42">
        <f>SUM(D84:D88)</f>
        <v>41427.237869999997</v>
      </c>
      <c r="E83" s="42">
        <f>SUM(E84:E88)</f>
        <v>41416.600000000006</v>
      </c>
      <c r="F83" s="40">
        <f t="shared" si="9"/>
        <v>-10.637869999991381</v>
      </c>
      <c r="G83" s="39">
        <f t="shared" si="11"/>
        <v>99.974321556186368</v>
      </c>
      <c r="H83" s="7"/>
    </row>
    <row r="84" spans="1:8" ht="18" customHeight="1" x14ac:dyDescent="0.25">
      <c r="A84" s="59"/>
      <c r="B84" s="61"/>
      <c r="C84" s="29" t="s">
        <v>5</v>
      </c>
      <c r="D84" s="43">
        <f>D91+D97</f>
        <v>3400</v>
      </c>
      <c r="E84" s="43">
        <f>E91+E97</f>
        <v>3400</v>
      </c>
      <c r="F84" s="32">
        <f t="shared" si="9"/>
        <v>0</v>
      </c>
      <c r="G84" s="38">
        <f t="shared" si="11"/>
        <v>100</v>
      </c>
      <c r="H84" s="8"/>
    </row>
    <row r="85" spans="1:8" ht="40.5" x14ac:dyDescent="0.25">
      <c r="A85" s="59"/>
      <c r="B85" s="61"/>
      <c r="C85" s="29" t="s">
        <v>8</v>
      </c>
      <c r="D85" s="43">
        <f t="shared" ref="D85:E88" si="16">D92+D98</f>
        <v>4563.2</v>
      </c>
      <c r="E85" s="43">
        <f t="shared" si="16"/>
        <v>4563.2</v>
      </c>
      <c r="F85" s="32">
        <f t="shared" si="9"/>
        <v>0</v>
      </c>
      <c r="G85" s="38">
        <f t="shared" si="11"/>
        <v>100</v>
      </c>
      <c r="H85" s="8"/>
    </row>
    <row r="86" spans="1:8" ht="24.75" customHeight="1" x14ac:dyDescent="0.25">
      <c r="A86" s="59"/>
      <c r="B86" s="61"/>
      <c r="C86" s="29" t="s">
        <v>9</v>
      </c>
      <c r="D86" s="43">
        <f t="shared" si="16"/>
        <v>24461.636869999998</v>
      </c>
      <c r="E86" s="43">
        <f t="shared" si="16"/>
        <v>24460.9</v>
      </c>
      <c r="F86" s="41">
        <f t="shared" si="9"/>
        <v>-0.73686999999699765</v>
      </c>
      <c r="G86" s="38">
        <f t="shared" si="11"/>
        <v>99.996987650483433</v>
      </c>
      <c r="H86" s="8"/>
    </row>
    <row r="87" spans="1:8" ht="60.75" x14ac:dyDescent="0.25">
      <c r="A87" s="59"/>
      <c r="B87" s="61"/>
      <c r="C87" s="29" t="s">
        <v>16</v>
      </c>
      <c r="D87" s="43"/>
      <c r="E87" s="43"/>
      <c r="F87" s="32">
        <f t="shared" si="9"/>
        <v>0</v>
      </c>
      <c r="G87" s="38">
        <v>0</v>
      </c>
      <c r="H87" s="8"/>
    </row>
    <row r="88" spans="1:8" ht="20.25" x14ac:dyDescent="0.25">
      <c r="A88" s="59"/>
      <c r="B88" s="62"/>
      <c r="C88" s="29" t="s">
        <v>19</v>
      </c>
      <c r="D88" s="43">
        <f t="shared" si="16"/>
        <v>9002.4009999999998</v>
      </c>
      <c r="E88" s="43">
        <f t="shared" si="16"/>
        <v>8992.5</v>
      </c>
      <c r="F88" s="41">
        <f t="shared" si="9"/>
        <v>-9.9009999999998399</v>
      </c>
      <c r="G88" s="38">
        <f t="shared" si="11"/>
        <v>99.890018229581202</v>
      </c>
      <c r="H88" s="21"/>
    </row>
    <row r="89" spans="1:8" ht="23.25" customHeight="1" x14ac:dyDescent="0.25">
      <c r="A89" s="14"/>
      <c r="B89" s="18" t="s">
        <v>40</v>
      </c>
      <c r="C89" s="29"/>
      <c r="D89" s="43"/>
      <c r="E89" s="43"/>
      <c r="F89" s="32">
        <f t="shared" si="9"/>
        <v>0</v>
      </c>
      <c r="G89" s="38">
        <v>0</v>
      </c>
      <c r="H89" s="8"/>
    </row>
    <row r="90" spans="1:8" s="3" customFormat="1" ht="26.25" customHeight="1" x14ac:dyDescent="0.25">
      <c r="A90" s="58">
        <v>13</v>
      </c>
      <c r="B90" s="60" t="s">
        <v>38</v>
      </c>
      <c r="C90" s="28" t="s">
        <v>4</v>
      </c>
      <c r="D90" s="44">
        <f t="shared" ref="D90:E90" si="17">SUM(D91:D95)</f>
        <v>39847.237869999997</v>
      </c>
      <c r="E90" s="44">
        <f t="shared" si="17"/>
        <v>39836.600000000006</v>
      </c>
      <c r="F90" s="40">
        <f t="shared" si="9"/>
        <v>-10.637869999991381</v>
      </c>
      <c r="G90" s="39">
        <f t="shared" si="11"/>
        <v>99.973303369145199</v>
      </c>
      <c r="H90" s="55" t="s">
        <v>87</v>
      </c>
    </row>
    <row r="91" spans="1:8" ht="18" customHeight="1" x14ac:dyDescent="0.25">
      <c r="A91" s="59"/>
      <c r="B91" s="61"/>
      <c r="C91" s="29" t="s">
        <v>5</v>
      </c>
      <c r="D91" s="45">
        <f>1700+1700</f>
        <v>3400</v>
      </c>
      <c r="E91" s="43">
        <v>3400</v>
      </c>
      <c r="F91" s="32">
        <f t="shared" si="9"/>
        <v>0</v>
      </c>
      <c r="G91" s="38">
        <f t="shared" si="11"/>
        <v>100</v>
      </c>
      <c r="H91" s="73"/>
    </row>
    <row r="92" spans="1:8" ht="40.5" x14ac:dyDescent="0.25">
      <c r="A92" s="59"/>
      <c r="B92" s="61"/>
      <c r="C92" s="29" t="s">
        <v>8</v>
      </c>
      <c r="D92" s="46">
        <v>4563.2</v>
      </c>
      <c r="E92" s="43">
        <v>4563.2</v>
      </c>
      <c r="F92" s="32">
        <f t="shared" si="9"/>
        <v>0</v>
      </c>
      <c r="G92" s="38">
        <f t="shared" si="11"/>
        <v>100</v>
      </c>
      <c r="H92" s="73"/>
    </row>
    <row r="93" spans="1:8" ht="24.75" customHeight="1" x14ac:dyDescent="0.25">
      <c r="A93" s="59"/>
      <c r="B93" s="61"/>
      <c r="C93" s="29" t="s">
        <v>9</v>
      </c>
      <c r="D93" s="47">
        <f>20000-9400+193.357-92+3500+1515+900+398.2+1619.826-162.08+61.6545+106.53443+1331.15594+1830.8+579.189+500</f>
        <v>22881.636869999998</v>
      </c>
      <c r="E93" s="43">
        <v>22880.9</v>
      </c>
      <c r="F93" s="41">
        <f t="shared" si="9"/>
        <v>-0.73686999999699765</v>
      </c>
      <c r="G93" s="38">
        <f t="shared" si="11"/>
        <v>99.996779644724782</v>
      </c>
      <c r="H93" s="73"/>
    </row>
    <row r="94" spans="1:8" ht="60.75" x14ac:dyDescent="0.25">
      <c r="A94" s="59"/>
      <c r="B94" s="61"/>
      <c r="C94" s="29" t="s">
        <v>16</v>
      </c>
      <c r="D94" s="45">
        <v>0</v>
      </c>
      <c r="E94" s="43">
        <v>0</v>
      </c>
      <c r="F94" s="32">
        <f t="shared" si="9"/>
        <v>0</v>
      </c>
      <c r="G94" s="38">
        <v>0</v>
      </c>
      <c r="H94" s="73"/>
    </row>
    <row r="95" spans="1:8" ht="60.75" customHeight="1" x14ac:dyDescent="0.25">
      <c r="A95" s="59"/>
      <c r="B95" s="62"/>
      <c r="C95" s="29" t="s">
        <v>19</v>
      </c>
      <c r="D95" s="47">
        <f>5000+9002.401-5000</f>
        <v>9002.4009999999998</v>
      </c>
      <c r="E95" s="43">
        <v>8992.5</v>
      </c>
      <c r="F95" s="41">
        <f t="shared" si="9"/>
        <v>-9.9009999999998399</v>
      </c>
      <c r="G95" s="38">
        <f t="shared" si="11"/>
        <v>99.890018229581202</v>
      </c>
      <c r="H95" s="74"/>
    </row>
    <row r="96" spans="1:8" s="3" customFormat="1" ht="26.25" customHeight="1" x14ac:dyDescent="0.25">
      <c r="A96" s="58">
        <v>14</v>
      </c>
      <c r="B96" s="60" t="s">
        <v>41</v>
      </c>
      <c r="C96" s="28" t="s">
        <v>4</v>
      </c>
      <c r="D96" s="48">
        <f t="shared" ref="D96:E96" si="18">SUM(D97:D101)</f>
        <v>1580.0000000000005</v>
      </c>
      <c r="E96" s="48">
        <f t="shared" si="18"/>
        <v>1580</v>
      </c>
      <c r="F96" s="33">
        <f t="shared" si="9"/>
        <v>0</v>
      </c>
      <c r="G96" s="39">
        <f t="shared" si="11"/>
        <v>99.999999999999972</v>
      </c>
      <c r="H96" s="7"/>
    </row>
    <row r="97" spans="1:8" ht="18" customHeight="1" x14ac:dyDescent="0.25">
      <c r="A97" s="59"/>
      <c r="B97" s="61"/>
      <c r="C97" s="29" t="s">
        <v>5</v>
      </c>
      <c r="D97" s="47">
        <v>0</v>
      </c>
      <c r="E97" s="43">
        <v>0</v>
      </c>
      <c r="F97" s="32">
        <f t="shared" si="9"/>
        <v>0</v>
      </c>
      <c r="G97" s="38">
        <v>0</v>
      </c>
      <c r="H97" s="8"/>
    </row>
    <row r="98" spans="1:8" ht="40.5" x14ac:dyDescent="0.25">
      <c r="A98" s="59"/>
      <c r="B98" s="61"/>
      <c r="C98" s="29" t="s">
        <v>8</v>
      </c>
      <c r="D98" s="47">
        <v>0</v>
      </c>
      <c r="E98" s="43">
        <v>0</v>
      </c>
      <c r="F98" s="32">
        <f t="shared" si="9"/>
        <v>0</v>
      </c>
      <c r="G98" s="38">
        <v>0</v>
      </c>
      <c r="H98" s="8"/>
    </row>
    <row r="99" spans="1:8" ht="24.75" customHeight="1" x14ac:dyDescent="0.25">
      <c r="A99" s="59"/>
      <c r="B99" s="61"/>
      <c r="C99" s="29" t="s">
        <v>9</v>
      </c>
      <c r="D99" s="47">
        <f>9900-3920-1494.5925-2509.4075-396</f>
        <v>1580.0000000000005</v>
      </c>
      <c r="E99" s="43">
        <v>1580</v>
      </c>
      <c r="F99" s="32">
        <f t="shared" si="9"/>
        <v>0</v>
      </c>
      <c r="G99" s="38">
        <f t="shared" si="11"/>
        <v>99.999999999999972</v>
      </c>
      <c r="H99" s="8"/>
    </row>
    <row r="100" spans="1:8" ht="60.75" x14ac:dyDescent="0.25">
      <c r="A100" s="59"/>
      <c r="B100" s="61"/>
      <c r="C100" s="29" t="s">
        <v>16</v>
      </c>
      <c r="D100" s="45">
        <v>0</v>
      </c>
      <c r="E100" s="43">
        <v>0</v>
      </c>
      <c r="F100" s="32">
        <f t="shared" si="9"/>
        <v>0</v>
      </c>
      <c r="G100" s="38">
        <v>0</v>
      </c>
      <c r="H100" s="8"/>
    </row>
    <row r="101" spans="1:8" ht="23.25" customHeight="1" x14ac:dyDescent="0.25">
      <c r="A101" s="59"/>
      <c r="B101" s="62"/>
      <c r="C101" s="29" t="s">
        <v>19</v>
      </c>
      <c r="D101" s="47">
        <v>0</v>
      </c>
      <c r="E101" s="43">
        <v>0</v>
      </c>
      <c r="F101" s="32">
        <f t="shared" si="9"/>
        <v>0</v>
      </c>
      <c r="G101" s="38">
        <v>0</v>
      </c>
      <c r="H101" s="8"/>
    </row>
    <row r="102" spans="1:8" s="3" customFormat="1" ht="26.25" customHeight="1" x14ac:dyDescent="0.25">
      <c r="A102" s="58">
        <v>15</v>
      </c>
      <c r="B102" s="60" t="s">
        <v>72</v>
      </c>
      <c r="C102" s="28" t="s">
        <v>4</v>
      </c>
      <c r="D102" s="44">
        <f t="shared" ref="D102:E102" si="19">SUM(D103:D107)</f>
        <v>5657.7574999999997</v>
      </c>
      <c r="E102" s="44">
        <f t="shared" si="19"/>
        <v>5657.7</v>
      </c>
      <c r="F102" s="40">
        <f t="shared" si="9"/>
        <v>-5.7499999999890861E-2</v>
      </c>
      <c r="G102" s="39">
        <f t="shared" si="11"/>
        <v>99.99898369627897</v>
      </c>
      <c r="H102" s="7"/>
    </row>
    <row r="103" spans="1:8" ht="18" customHeight="1" x14ac:dyDescent="0.25">
      <c r="A103" s="59"/>
      <c r="B103" s="61"/>
      <c r="C103" s="29" t="s">
        <v>5</v>
      </c>
      <c r="D103" s="45">
        <v>0</v>
      </c>
      <c r="E103" s="43">
        <v>0</v>
      </c>
      <c r="F103" s="32">
        <f t="shared" si="9"/>
        <v>0</v>
      </c>
      <c r="G103" s="38">
        <v>0</v>
      </c>
      <c r="H103" s="8"/>
    </row>
    <row r="104" spans="1:8" ht="40.5" x14ac:dyDescent="0.25">
      <c r="A104" s="59"/>
      <c r="B104" s="61"/>
      <c r="C104" s="29" t="s">
        <v>8</v>
      </c>
      <c r="D104" s="45">
        <v>0</v>
      </c>
      <c r="E104" s="43">
        <v>0</v>
      </c>
      <c r="F104" s="32">
        <f t="shared" si="9"/>
        <v>0</v>
      </c>
      <c r="G104" s="38">
        <v>0</v>
      </c>
      <c r="H104" s="8"/>
    </row>
    <row r="105" spans="1:8" ht="24.75" customHeight="1" x14ac:dyDescent="0.25">
      <c r="A105" s="59"/>
      <c r="B105" s="61"/>
      <c r="C105" s="29" t="s">
        <v>9</v>
      </c>
      <c r="D105" s="47">
        <f>4000-500-125-37.4+300+162.08-61.6545+1583</f>
        <v>5321.0254999999997</v>
      </c>
      <c r="E105" s="43">
        <v>5321</v>
      </c>
      <c r="F105" s="41">
        <f t="shared" si="9"/>
        <v>-2.5499999999738066E-2</v>
      </c>
      <c r="G105" s="38">
        <f t="shared" si="11"/>
        <v>99.999520769069804</v>
      </c>
      <c r="H105" s="8"/>
    </row>
    <row r="106" spans="1:8" ht="60.75" x14ac:dyDescent="0.25">
      <c r="A106" s="59"/>
      <c r="B106" s="61"/>
      <c r="C106" s="29" t="s">
        <v>16</v>
      </c>
      <c r="D106" s="45">
        <v>0</v>
      </c>
      <c r="E106" s="43">
        <v>0</v>
      </c>
      <c r="F106" s="32">
        <f t="shared" si="9"/>
        <v>0</v>
      </c>
      <c r="G106" s="38">
        <v>0</v>
      </c>
      <c r="H106" s="8"/>
    </row>
    <row r="107" spans="1:8" ht="23.25" customHeight="1" x14ac:dyDescent="0.25">
      <c r="A107" s="59"/>
      <c r="B107" s="62"/>
      <c r="C107" s="29" t="s">
        <v>19</v>
      </c>
      <c r="D107" s="47">
        <f>100+236.732</f>
        <v>336.73199999999997</v>
      </c>
      <c r="E107" s="43">
        <v>336.7</v>
      </c>
      <c r="F107" s="41">
        <f t="shared" si="9"/>
        <v>-3.1999999999982265E-2</v>
      </c>
      <c r="G107" s="38">
        <f t="shared" si="11"/>
        <v>99.990496893672116</v>
      </c>
      <c r="H107" s="8"/>
    </row>
    <row r="108" spans="1:8" s="3" customFormat="1" ht="26.25" customHeight="1" x14ac:dyDescent="0.25">
      <c r="A108" s="58">
        <v>16</v>
      </c>
      <c r="B108" s="60" t="s">
        <v>73</v>
      </c>
      <c r="C108" s="28" t="s">
        <v>4</v>
      </c>
      <c r="D108" s="44">
        <f t="shared" ref="D108:E108" si="20">SUM(D109:D113)</f>
        <v>660</v>
      </c>
      <c r="E108" s="44">
        <f t="shared" si="20"/>
        <v>660</v>
      </c>
      <c r="F108" s="33">
        <f t="shared" si="9"/>
        <v>0</v>
      </c>
      <c r="G108" s="39">
        <f t="shared" si="11"/>
        <v>100</v>
      </c>
      <c r="H108" s="7"/>
    </row>
    <row r="109" spans="1:8" ht="18" customHeight="1" x14ac:dyDescent="0.25">
      <c r="A109" s="59"/>
      <c r="B109" s="61"/>
      <c r="C109" s="29" t="s">
        <v>5</v>
      </c>
      <c r="D109" s="45">
        <v>0</v>
      </c>
      <c r="E109" s="43">
        <v>0</v>
      </c>
      <c r="F109" s="32">
        <f t="shared" si="9"/>
        <v>0</v>
      </c>
      <c r="G109" s="38">
        <v>0</v>
      </c>
      <c r="H109" s="8"/>
    </row>
    <row r="110" spans="1:8" ht="40.5" x14ac:dyDescent="0.25">
      <c r="A110" s="59"/>
      <c r="B110" s="61"/>
      <c r="C110" s="29" t="s">
        <v>8</v>
      </c>
      <c r="D110" s="47">
        <v>200</v>
      </c>
      <c r="E110" s="43">
        <v>200</v>
      </c>
      <c r="F110" s="32">
        <f t="shared" si="9"/>
        <v>0</v>
      </c>
      <c r="G110" s="38">
        <f t="shared" si="11"/>
        <v>100</v>
      </c>
      <c r="H110" s="8"/>
    </row>
    <row r="111" spans="1:8" ht="24.75" customHeight="1" x14ac:dyDescent="0.25">
      <c r="A111" s="59"/>
      <c r="B111" s="61"/>
      <c r="C111" s="29" t="s">
        <v>9</v>
      </c>
      <c r="D111" s="46">
        <f>300+160</f>
        <v>460</v>
      </c>
      <c r="E111" s="43">
        <v>460</v>
      </c>
      <c r="F111" s="32">
        <f t="shared" si="9"/>
        <v>0</v>
      </c>
      <c r="G111" s="38">
        <f t="shared" si="11"/>
        <v>100</v>
      </c>
      <c r="H111" s="8"/>
    </row>
    <row r="112" spans="1:8" ht="60.75" x14ac:dyDescent="0.25">
      <c r="A112" s="59"/>
      <c r="B112" s="61"/>
      <c r="C112" s="29" t="s">
        <v>16</v>
      </c>
      <c r="D112" s="45">
        <v>0</v>
      </c>
      <c r="E112" s="43">
        <v>0</v>
      </c>
      <c r="F112" s="32">
        <f t="shared" si="9"/>
        <v>0</v>
      </c>
      <c r="G112" s="38">
        <v>0</v>
      </c>
      <c r="H112" s="8"/>
    </row>
    <row r="113" spans="1:8" ht="23.25" customHeight="1" x14ac:dyDescent="0.25">
      <c r="A113" s="59"/>
      <c r="B113" s="62"/>
      <c r="C113" s="29" t="s">
        <v>19</v>
      </c>
      <c r="D113" s="46">
        <v>0</v>
      </c>
      <c r="E113" s="43">
        <v>0</v>
      </c>
      <c r="F113" s="32">
        <f t="shared" si="9"/>
        <v>0</v>
      </c>
      <c r="G113" s="38">
        <v>0</v>
      </c>
      <c r="H113" s="8"/>
    </row>
    <row r="114" spans="1:8" s="3" customFormat="1" ht="26.25" customHeight="1" x14ac:dyDescent="0.25">
      <c r="A114" s="58">
        <v>17</v>
      </c>
      <c r="B114" s="60" t="s">
        <v>74</v>
      </c>
      <c r="C114" s="28" t="s">
        <v>4</v>
      </c>
      <c r="D114" s="44">
        <f t="shared" ref="D114:E114" si="21">SUM(D115:D119)</f>
        <v>5861.3544999999995</v>
      </c>
      <c r="E114" s="44">
        <f t="shared" si="21"/>
        <v>5860.2999999999993</v>
      </c>
      <c r="F114" s="40">
        <f t="shared" si="9"/>
        <v>-1.0545000000001892</v>
      </c>
      <c r="G114" s="39">
        <f t="shared" si="11"/>
        <v>99.982009277889603</v>
      </c>
      <c r="H114" s="7"/>
    </row>
    <row r="115" spans="1:8" ht="18" customHeight="1" x14ac:dyDescent="0.25">
      <c r="A115" s="59"/>
      <c r="B115" s="61"/>
      <c r="C115" s="29" t="s">
        <v>5</v>
      </c>
      <c r="D115" s="45">
        <v>0</v>
      </c>
      <c r="E115" s="43">
        <v>0</v>
      </c>
      <c r="F115" s="32">
        <f t="shared" si="9"/>
        <v>0</v>
      </c>
      <c r="G115" s="38">
        <v>0</v>
      </c>
      <c r="H115" s="8"/>
    </row>
    <row r="116" spans="1:8" ht="40.5" x14ac:dyDescent="0.25">
      <c r="A116" s="59"/>
      <c r="B116" s="61"/>
      <c r="C116" s="29" t="s">
        <v>8</v>
      </c>
      <c r="D116" s="47">
        <f>72.7-0.01+300+66.1+100+150+449.451-72.69+500</f>
        <v>1565.5509999999999</v>
      </c>
      <c r="E116" s="43">
        <v>1565.6</v>
      </c>
      <c r="F116" s="32">
        <f t="shared" si="9"/>
        <v>4.8999999999978172E-2</v>
      </c>
      <c r="G116" s="38">
        <f t="shared" si="11"/>
        <v>100.00312988845461</v>
      </c>
      <c r="H116" s="8"/>
    </row>
    <row r="117" spans="1:8" ht="24.75" customHeight="1" x14ac:dyDescent="0.25">
      <c r="A117" s="59"/>
      <c r="B117" s="61"/>
      <c r="C117" s="29" t="s">
        <v>9</v>
      </c>
      <c r="D117" s="46">
        <f>2000-875+37.4+300+343.367+518.6075+1031.429</f>
        <v>3355.8035</v>
      </c>
      <c r="E117" s="43">
        <v>3355.8</v>
      </c>
      <c r="F117" s="41">
        <f t="shared" ref="F117:F119" si="22">E117-D117</f>
        <v>-3.4999999998035491E-3</v>
      </c>
      <c r="G117" s="38">
        <f t="shared" ref="G117:G119" si="23">E117/D117*100</f>
        <v>99.99989570307082</v>
      </c>
      <c r="H117" s="8"/>
    </row>
    <row r="118" spans="1:8" ht="60.75" x14ac:dyDescent="0.25">
      <c r="A118" s="59"/>
      <c r="B118" s="61"/>
      <c r="C118" s="29" t="s">
        <v>16</v>
      </c>
      <c r="D118" s="45">
        <v>0</v>
      </c>
      <c r="E118" s="43">
        <v>0</v>
      </c>
      <c r="F118" s="32">
        <f t="shared" si="22"/>
        <v>0</v>
      </c>
      <c r="G118" s="38">
        <v>0</v>
      </c>
      <c r="H118" s="8"/>
    </row>
    <row r="119" spans="1:8" ht="23.25" customHeight="1" x14ac:dyDescent="0.25">
      <c r="A119" s="59"/>
      <c r="B119" s="62"/>
      <c r="C119" s="29" t="s">
        <v>19</v>
      </c>
      <c r="D119" s="47">
        <f>170+40+180+200+350</f>
        <v>940</v>
      </c>
      <c r="E119" s="43">
        <v>938.9</v>
      </c>
      <c r="F119" s="41">
        <f t="shared" si="22"/>
        <v>-1.1000000000000227</v>
      </c>
      <c r="G119" s="38">
        <f t="shared" si="23"/>
        <v>99.88297872340425</v>
      </c>
      <c r="H119" s="8"/>
    </row>
    <row r="120" spans="1:8" ht="15.75" customHeight="1" x14ac:dyDescent="0.25">
      <c r="A120" s="70" t="s">
        <v>43</v>
      </c>
      <c r="B120" s="69"/>
      <c r="C120" s="69"/>
      <c r="D120" s="69"/>
      <c r="E120" s="69"/>
      <c r="F120" s="69"/>
      <c r="G120" s="69"/>
      <c r="H120" s="71"/>
    </row>
    <row r="121" spans="1:8" s="3" customFormat="1" ht="26.25" customHeight="1" x14ac:dyDescent="0.25">
      <c r="A121" s="58">
        <v>18</v>
      </c>
      <c r="B121" s="55" t="s">
        <v>44</v>
      </c>
      <c r="C121" s="28" t="s">
        <v>4</v>
      </c>
      <c r="D121" s="44">
        <f t="shared" ref="D121:E121" si="24">SUM(D122:D126)</f>
        <v>269.10000000000002</v>
      </c>
      <c r="E121" s="44">
        <f t="shared" si="24"/>
        <v>269.10000000000002</v>
      </c>
      <c r="F121" s="33">
        <f t="shared" ref="F121:F132" si="25">E121-D121</f>
        <v>0</v>
      </c>
      <c r="G121" s="39">
        <f t="shared" ref="G121:G130" si="26">E121/D121*100</f>
        <v>100</v>
      </c>
      <c r="H121" s="7"/>
    </row>
    <row r="122" spans="1:8" ht="18" customHeight="1" x14ac:dyDescent="0.25">
      <c r="A122" s="59"/>
      <c r="B122" s="56"/>
      <c r="C122" s="29" t="s">
        <v>5</v>
      </c>
      <c r="D122" s="45">
        <v>0</v>
      </c>
      <c r="E122" s="43">
        <v>0</v>
      </c>
      <c r="F122" s="32">
        <f t="shared" si="25"/>
        <v>0</v>
      </c>
      <c r="G122" s="38">
        <v>0</v>
      </c>
      <c r="H122" s="8"/>
    </row>
    <row r="123" spans="1:8" ht="40.5" x14ac:dyDescent="0.25">
      <c r="A123" s="59"/>
      <c r="B123" s="56"/>
      <c r="C123" s="29" t="s">
        <v>8</v>
      </c>
      <c r="D123" s="46">
        <v>100</v>
      </c>
      <c r="E123" s="43">
        <v>100</v>
      </c>
      <c r="F123" s="32">
        <f t="shared" si="25"/>
        <v>0</v>
      </c>
      <c r="G123" s="38">
        <f t="shared" si="26"/>
        <v>100</v>
      </c>
      <c r="H123" s="8"/>
    </row>
    <row r="124" spans="1:8" ht="24.75" customHeight="1" x14ac:dyDescent="0.25">
      <c r="A124" s="59"/>
      <c r="B124" s="56"/>
      <c r="C124" s="29" t="s">
        <v>9</v>
      </c>
      <c r="D124" s="46">
        <f>310-14.15-126.75</f>
        <v>169.10000000000002</v>
      </c>
      <c r="E124" s="43">
        <v>169.1</v>
      </c>
      <c r="F124" s="32">
        <f t="shared" si="25"/>
        <v>0</v>
      </c>
      <c r="G124" s="38">
        <f t="shared" si="26"/>
        <v>99.999999999999972</v>
      </c>
      <c r="H124" s="8"/>
    </row>
    <row r="125" spans="1:8" ht="60.75" x14ac:dyDescent="0.25">
      <c r="A125" s="59"/>
      <c r="B125" s="56"/>
      <c r="C125" s="29" t="s">
        <v>16</v>
      </c>
      <c r="D125" s="45">
        <v>0</v>
      </c>
      <c r="E125" s="43">
        <v>0</v>
      </c>
      <c r="F125" s="32">
        <f t="shared" si="25"/>
        <v>0</v>
      </c>
      <c r="G125" s="38">
        <v>0</v>
      </c>
      <c r="H125" s="8"/>
    </row>
    <row r="126" spans="1:8" ht="23.25" customHeight="1" x14ac:dyDescent="0.25">
      <c r="A126" s="59"/>
      <c r="B126" s="57"/>
      <c r="C126" s="29" t="s">
        <v>19</v>
      </c>
      <c r="D126" s="46">
        <v>0</v>
      </c>
      <c r="E126" s="43">
        <v>0</v>
      </c>
      <c r="F126" s="32">
        <f t="shared" si="25"/>
        <v>0</v>
      </c>
      <c r="G126" s="38">
        <v>0</v>
      </c>
      <c r="H126" s="8"/>
    </row>
    <row r="127" spans="1:8" s="3" customFormat="1" ht="26.25" customHeight="1" x14ac:dyDescent="0.25">
      <c r="A127" s="58">
        <v>19</v>
      </c>
      <c r="B127" s="55" t="s">
        <v>45</v>
      </c>
      <c r="C127" s="28" t="s">
        <v>4</v>
      </c>
      <c r="D127" s="44">
        <f t="shared" ref="D127:E127" si="27">SUM(D128:D132)</f>
        <v>183.17974000000001</v>
      </c>
      <c r="E127" s="44">
        <f t="shared" si="27"/>
        <v>183.2</v>
      </c>
      <c r="F127" s="33">
        <f t="shared" si="25"/>
        <v>2.0259999999979073E-2</v>
      </c>
      <c r="G127" s="39">
        <f t="shared" si="26"/>
        <v>100.0110601751045</v>
      </c>
      <c r="H127" s="7"/>
    </row>
    <row r="128" spans="1:8" ht="18" customHeight="1" x14ac:dyDescent="0.25">
      <c r="A128" s="59"/>
      <c r="B128" s="56"/>
      <c r="C128" s="29" t="s">
        <v>5</v>
      </c>
      <c r="D128" s="45">
        <v>0</v>
      </c>
      <c r="E128" s="43">
        <v>0</v>
      </c>
      <c r="F128" s="32">
        <f t="shared" si="25"/>
        <v>0</v>
      </c>
      <c r="G128" s="38">
        <v>0</v>
      </c>
      <c r="H128" s="8"/>
    </row>
    <row r="129" spans="1:8" ht="40.5" x14ac:dyDescent="0.25">
      <c r="A129" s="59"/>
      <c r="B129" s="56"/>
      <c r="C129" s="29" t="s">
        <v>8</v>
      </c>
      <c r="D129" s="45">
        <v>0</v>
      </c>
      <c r="E129" s="43">
        <v>0</v>
      </c>
      <c r="F129" s="32">
        <f t="shared" si="25"/>
        <v>0</v>
      </c>
      <c r="G129" s="38">
        <v>0</v>
      </c>
      <c r="H129" s="8"/>
    </row>
    <row r="130" spans="1:8" ht="24.75" customHeight="1" x14ac:dyDescent="0.25">
      <c r="A130" s="59"/>
      <c r="B130" s="56"/>
      <c r="C130" s="29" t="s">
        <v>9</v>
      </c>
      <c r="D130" s="46">
        <f>171+14.15-1.97026</f>
        <v>183.17974000000001</v>
      </c>
      <c r="E130" s="43">
        <v>183.2</v>
      </c>
      <c r="F130" s="32">
        <f t="shared" si="25"/>
        <v>2.0259999999979073E-2</v>
      </c>
      <c r="G130" s="38">
        <f t="shared" si="26"/>
        <v>100.0110601751045</v>
      </c>
      <c r="H130" s="8"/>
    </row>
    <row r="131" spans="1:8" ht="60.75" x14ac:dyDescent="0.25">
      <c r="A131" s="59"/>
      <c r="B131" s="56"/>
      <c r="C131" s="29" t="s">
        <v>16</v>
      </c>
      <c r="D131" s="45">
        <v>0</v>
      </c>
      <c r="E131" s="43">
        <v>0</v>
      </c>
      <c r="F131" s="32">
        <f t="shared" si="25"/>
        <v>0</v>
      </c>
      <c r="G131" s="38">
        <v>0</v>
      </c>
      <c r="H131" s="8"/>
    </row>
    <row r="132" spans="1:8" ht="23.25" customHeight="1" x14ac:dyDescent="0.25">
      <c r="A132" s="59"/>
      <c r="B132" s="57"/>
      <c r="C132" s="29" t="s">
        <v>19</v>
      </c>
      <c r="D132" s="45">
        <v>0</v>
      </c>
      <c r="E132" s="43">
        <v>0</v>
      </c>
      <c r="F132" s="32">
        <f t="shared" si="25"/>
        <v>0</v>
      </c>
      <c r="G132" s="38">
        <v>0</v>
      </c>
      <c r="H132" s="8"/>
    </row>
    <row r="133" spans="1:8" ht="23.25" customHeight="1" x14ac:dyDescent="0.25">
      <c r="A133" s="70" t="s">
        <v>32</v>
      </c>
      <c r="B133" s="69"/>
      <c r="C133" s="69"/>
      <c r="D133" s="69"/>
      <c r="E133" s="69"/>
      <c r="F133" s="69"/>
      <c r="G133" s="69"/>
      <c r="H133" s="71"/>
    </row>
    <row r="134" spans="1:8" ht="23.25" customHeight="1" x14ac:dyDescent="0.25">
      <c r="A134" s="70" t="s">
        <v>33</v>
      </c>
      <c r="B134" s="69"/>
      <c r="C134" s="69"/>
      <c r="D134" s="69"/>
      <c r="E134" s="69"/>
      <c r="F134" s="69"/>
      <c r="G134" s="69"/>
      <c r="H134" s="71"/>
    </row>
    <row r="135" spans="1:8" s="3" customFormat="1" ht="26.25" customHeight="1" x14ac:dyDescent="0.25">
      <c r="A135" s="58">
        <v>20</v>
      </c>
      <c r="B135" s="60" t="s">
        <v>46</v>
      </c>
      <c r="C135" s="28" t="s">
        <v>4</v>
      </c>
      <c r="D135" s="44">
        <f t="shared" ref="D135:E135" si="28">SUM(D136:D140)</f>
        <v>670</v>
      </c>
      <c r="E135" s="44">
        <f t="shared" si="28"/>
        <v>669.2</v>
      </c>
      <c r="F135" s="40">
        <f t="shared" ref="F135:F183" si="29">E135-D135</f>
        <v>-0.79999999999995453</v>
      </c>
      <c r="G135" s="39">
        <f t="shared" ref="G135:G183" si="30">E135/D135*100</f>
        <v>99.880597014925371</v>
      </c>
      <c r="H135" s="86"/>
    </row>
    <row r="136" spans="1:8" ht="18" customHeight="1" x14ac:dyDescent="0.25">
      <c r="A136" s="59"/>
      <c r="B136" s="61"/>
      <c r="C136" s="29" t="s">
        <v>5</v>
      </c>
      <c r="D136" s="45">
        <v>0</v>
      </c>
      <c r="E136" s="43">
        <v>0</v>
      </c>
      <c r="F136" s="32">
        <f t="shared" si="29"/>
        <v>0</v>
      </c>
      <c r="G136" s="38">
        <v>0</v>
      </c>
      <c r="H136" s="87"/>
    </row>
    <row r="137" spans="1:8" ht="40.5" x14ac:dyDescent="0.25">
      <c r="A137" s="59"/>
      <c r="B137" s="61"/>
      <c r="C137" s="29" t="s">
        <v>8</v>
      </c>
      <c r="D137" s="45">
        <v>0</v>
      </c>
      <c r="E137" s="43">
        <v>0</v>
      </c>
      <c r="F137" s="32">
        <f t="shared" si="29"/>
        <v>0</v>
      </c>
      <c r="G137" s="38">
        <v>0</v>
      </c>
      <c r="H137" s="87"/>
    </row>
    <row r="138" spans="1:8" ht="24.75" customHeight="1" x14ac:dyDescent="0.25">
      <c r="A138" s="59"/>
      <c r="B138" s="61"/>
      <c r="C138" s="29" t="s">
        <v>9</v>
      </c>
      <c r="D138" s="47">
        <v>670</v>
      </c>
      <c r="E138" s="43">
        <v>669.2</v>
      </c>
      <c r="F138" s="41">
        <f t="shared" si="29"/>
        <v>-0.79999999999995453</v>
      </c>
      <c r="G138" s="38">
        <f t="shared" si="30"/>
        <v>99.880597014925371</v>
      </c>
      <c r="H138" s="87"/>
    </row>
    <row r="139" spans="1:8" ht="60.75" x14ac:dyDescent="0.25">
      <c r="A139" s="59"/>
      <c r="B139" s="61"/>
      <c r="C139" s="29" t="s">
        <v>16</v>
      </c>
      <c r="D139" s="45">
        <v>0</v>
      </c>
      <c r="E139" s="43">
        <v>0</v>
      </c>
      <c r="F139" s="32">
        <f t="shared" si="29"/>
        <v>0</v>
      </c>
      <c r="G139" s="38">
        <v>0</v>
      </c>
      <c r="H139" s="87"/>
    </row>
    <row r="140" spans="1:8" ht="23.25" customHeight="1" x14ac:dyDescent="0.25">
      <c r="A140" s="59"/>
      <c r="B140" s="62"/>
      <c r="C140" s="29" t="s">
        <v>19</v>
      </c>
      <c r="D140" s="45">
        <v>0</v>
      </c>
      <c r="E140" s="43">
        <v>0</v>
      </c>
      <c r="F140" s="32">
        <f t="shared" si="29"/>
        <v>0</v>
      </c>
      <c r="G140" s="38">
        <v>0</v>
      </c>
      <c r="H140" s="88"/>
    </row>
    <row r="141" spans="1:8" s="3" customFormat="1" ht="26.25" customHeight="1" x14ac:dyDescent="0.25">
      <c r="A141" s="58">
        <v>21</v>
      </c>
      <c r="B141" s="60" t="s">
        <v>47</v>
      </c>
      <c r="C141" s="28" t="s">
        <v>4</v>
      </c>
      <c r="D141" s="42">
        <f>SUM(D142:D146)</f>
        <v>1876.1972599999999</v>
      </c>
      <c r="E141" s="42">
        <f>SUM(E142:E146)</f>
        <v>1876.2214899999999</v>
      </c>
      <c r="F141" s="33">
        <f t="shared" si="29"/>
        <v>2.422999999998865E-2</v>
      </c>
      <c r="G141" s="39">
        <f t="shared" si="30"/>
        <v>100.001291442031</v>
      </c>
      <c r="H141" s="7"/>
    </row>
    <row r="142" spans="1:8" ht="18" customHeight="1" x14ac:dyDescent="0.25">
      <c r="A142" s="59"/>
      <c r="B142" s="61"/>
      <c r="C142" s="29" t="s">
        <v>5</v>
      </c>
      <c r="D142" s="45">
        <v>0</v>
      </c>
      <c r="E142" s="43">
        <v>0</v>
      </c>
      <c r="F142" s="32">
        <f t="shared" si="29"/>
        <v>0</v>
      </c>
      <c r="G142" s="38">
        <v>0</v>
      </c>
      <c r="H142" s="8"/>
    </row>
    <row r="143" spans="1:8" ht="40.5" x14ac:dyDescent="0.25">
      <c r="A143" s="59"/>
      <c r="B143" s="61"/>
      <c r="C143" s="29" t="s">
        <v>8</v>
      </c>
      <c r="D143" s="43">
        <f t="shared" ref="D143:E144" si="31">D150+D156+D162+D168</f>
        <v>606.47699999999998</v>
      </c>
      <c r="E143" s="43">
        <f t="shared" si="31"/>
        <v>606.50122999999996</v>
      </c>
      <c r="F143" s="32">
        <f t="shared" si="29"/>
        <v>2.422999999998865E-2</v>
      </c>
      <c r="G143" s="38">
        <f t="shared" si="30"/>
        <v>100.00399520509433</v>
      </c>
      <c r="H143" s="8"/>
    </row>
    <row r="144" spans="1:8" ht="24.75" customHeight="1" x14ac:dyDescent="0.25">
      <c r="A144" s="59"/>
      <c r="B144" s="61"/>
      <c r="C144" s="29" t="s">
        <v>9</v>
      </c>
      <c r="D144" s="43">
        <f t="shared" si="31"/>
        <v>1269.7202600000001</v>
      </c>
      <c r="E144" s="43">
        <f t="shared" si="31"/>
        <v>1269.7202600000001</v>
      </c>
      <c r="F144" s="32">
        <f t="shared" si="29"/>
        <v>0</v>
      </c>
      <c r="G144" s="38">
        <f t="shared" si="30"/>
        <v>100</v>
      </c>
      <c r="H144" s="8"/>
    </row>
    <row r="145" spans="1:8" ht="60.75" x14ac:dyDescent="0.25">
      <c r="A145" s="59"/>
      <c r="B145" s="61"/>
      <c r="C145" s="29" t="s">
        <v>16</v>
      </c>
      <c r="D145" s="45">
        <v>0</v>
      </c>
      <c r="E145" s="43">
        <v>0</v>
      </c>
      <c r="F145" s="32">
        <f t="shared" si="29"/>
        <v>0</v>
      </c>
      <c r="G145" s="38">
        <v>0</v>
      </c>
      <c r="H145" s="8"/>
    </row>
    <row r="146" spans="1:8" ht="23.25" customHeight="1" x14ac:dyDescent="0.25">
      <c r="A146" s="59"/>
      <c r="B146" s="62"/>
      <c r="C146" s="29" t="s">
        <v>19</v>
      </c>
      <c r="D146" s="45">
        <v>0</v>
      </c>
      <c r="E146" s="43">
        <v>0</v>
      </c>
      <c r="F146" s="32">
        <f t="shared" si="29"/>
        <v>0</v>
      </c>
      <c r="G146" s="38">
        <v>0</v>
      </c>
      <c r="H146" s="8"/>
    </row>
    <row r="147" spans="1:8" ht="23.25" customHeight="1" x14ac:dyDescent="0.25">
      <c r="A147" s="14"/>
      <c r="B147" s="18" t="s">
        <v>40</v>
      </c>
      <c r="C147" s="29"/>
      <c r="D147" s="43"/>
      <c r="E147" s="43"/>
      <c r="F147" s="32">
        <f t="shared" si="29"/>
        <v>0</v>
      </c>
      <c r="G147" s="38">
        <v>0</v>
      </c>
      <c r="H147" s="8"/>
    </row>
    <row r="148" spans="1:8" s="3" customFormat="1" ht="26.25" customHeight="1" x14ac:dyDescent="0.25">
      <c r="A148" s="58">
        <v>22</v>
      </c>
      <c r="B148" s="60" t="s">
        <v>38</v>
      </c>
      <c r="C148" s="28" t="s">
        <v>4</v>
      </c>
      <c r="D148" s="44">
        <f t="shared" ref="D148:E148" si="32">SUM(D149:D153)</f>
        <v>1656.82149</v>
      </c>
      <c r="E148" s="44">
        <f t="shared" si="32"/>
        <v>1656.82149</v>
      </c>
      <c r="F148" s="33">
        <f t="shared" si="29"/>
        <v>0</v>
      </c>
      <c r="G148" s="39">
        <f t="shared" si="30"/>
        <v>100</v>
      </c>
      <c r="H148" s="7"/>
    </row>
    <row r="149" spans="1:8" ht="18" customHeight="1" x14ac:dyDescent="0.25">
      <c r="A149" s="59"/>
      <c r="B149" s="61"/>
      <c r="C149" s="29" t="s">
        <v>5</v>
      </c>
      <c r="D149" s="45">
        <v>0</v>
      </c>
      <c r="E149" s="43">
        <v>0</v>
      </c>
      <c r="F149" s="32">
        <f t="shared" si="29"/>
        <v>0</v>
      </c>
      <c r="G149" s="38">
        <v>0</v>
      </c>
      <c r="H149" s="8"/>
    </row>
    <row r="150" spans="1:8" ht="40.5" x14ac:dyDescent="0.25">
      <c r="A150" s="59"/>
      <c r="B150" s="61"/>
      <c r="C150" s="29" t="s">
        <v>8</v>
      </c>
      <c r="D150" s="47">
        <f>520.8-29.4-56-28-4.2-7-9.09877</f>
        <v>387.10122999999999</v>
      </c>
      <c r="E150" s="47">
        <f>520.8-29.4-56-28-4.2-7-9.09877</f>
        <v>387.10122999999999</v>
      </c>
      <c r="F150" s="32">
        <f t="shared" si="29"/>
        <v>0</v>
      </c>
      <c r="G150" s="38">
        <f t="shared" si="30"/>
        <v>100</v>
      </c>
      <c r="H150" s="8"/>
    </row>
    <row r="151" spans="1:8" ht="24.75" customHeight="1" x14ac:dyDescent="0.25">
      <c r="A151" s="59"/>
      <c r="B151" s="61"/>
      <c r="C151" s="29" t="s">
        <v>9</v>
      </c>
      <c r="D151" s="47">
        <f>1141+128.72026</f>
        <v>1269.7202600000001</v>
      </c>
      <c r="E151" s="47">
        <f>1141+128.72026</f>
        <v>1269.7202600000001</v>
      </c>
      <c r="F151" s="32">
        <f t="shared" si="29"/>
        <v>0</v>
      </c>
      <c r="G151" s="38">
        <f t="shared" si="30"/>
        <v>100</v>
      </c>
      <c r="H151" s="8"/>
    </row>
    <row r="152" spans="1:8" ht="60.75" x14ac:dyDescent="0.25">
      <c r="A152" s="59"/>
      <c r="B152" s="61"/>
      <c r="C152" s="29" t="s">
        <v>16</v>
      </c>
      <c r="D152" s="45">
        <v>0</v>
      </c>
      <c r="E152" s="43">
        <v>0</v>
      </c>
      <c r="F152" s="32">
        <f t="shared" si="29"/>
        <v>0</v>
      </c>
      <c r="G152" s="38">
        <v>0</v>
      </c>
      <c r="H152" s="8"/>
    </row>
    <row r="153" spans="1:8" ht="23.25" customHeight="1" x14ac:dyDescent="0.25">
      <c r="A153" s="59"/>
      <c r="B153" s="62"/>
      <c r="C153" s="29" t="s">
        <v>19</v>
      </c>
      <c r="D153" s="45">
        <v>0</v>
      </c>
      <c r="E153" s="43">
        <v>0</v>
      </c>
      <c r="F153" s="32">
        <f t="shared" si="29"/>
        <v>0</v>
      </c>
      <c r="G153" s="38">
        <v>0</v>
      </c>
      <c r="H153" s="8"/>
    </row>
    <row r="154" spans="1:8" s="3" customFormat="1" ht="26.25" customHeight="1" x14ac:dyDescent="0.25">
      <c r="A154" s="58">
        <v>23</v>
      </c>
      <c r="B154" s="60" t="s">
        <v>48</v>
      </c>
      <c r="C154" s="28" t="s">
        <v>4</v>
      </c>
      <c r="D154" s="44">
        <f t="shared" ref="D154:E154" si="33">SUM(D155:D159)</f>
        <v>7</v>
      </c>
      <c r="E154" s="44">
        <f t="shared" si="33"/>
        <v>7</v>
      </c>
      <c r="F154" s="33">
        <f t="shared" si="29"/>
        <v>0</v>
      </c>
      <c r="G154" s="39">
        <f t="shared" si="30"/>
        <v>100</v>
      </c>
      <c r="H154" s="7"/>
    </row>
    <row r="155" spans="1:8" ht="18" customHeight="1" x14ac:dyDescent="0.25">
      <c r="A155" s="59"/>
      <c r="B155" s="61"/>
      <c r="C155" s="29" t="s">
        <v>5</v>
      </c>
      <c r="D155" s="45">
        <v>0</v>
      </c>
      <c r="E155" s="43">
        <v>0</v>
      </c>
      <c r="F155" s="32">
        <f t="shared" si="29"/>
        <v>0</v>
      </c>
      <c r="G155" s="38">
        <v>0</v>
      </c>
      <c r="H155" s="8"/>
    </row>
    <row r="156" spans="1:8" ht="40.5" x14ac:dyDescent="0.25">
      <c r="A156" s="59"/>
      <c r="B156" s="61"/>
      <c r="C156" s="29" t="s">
        <v>8</v>
      </c>
      <c r="D156" s="47">
        <v>7</v>
      </c>
      <c r="E156" s="43">
        <v>7</v>
      </c>
      <c r="F156" s="32">
        <f t="shared" si="29"/>
        <v>0</v>
      </c>
      <c r="G156" s="38">
        <f t="shared" si="30"/>
        <v>100</v>
      </c>
      <c r="H156" s="8"/>
    </row>
    <row r="157" spans="1:8" ht="24.75" customHeight="1" x14ac:dyDescent="0.25">
      <c r="A157" s="59"/>
      <c r="B157" s="61"/>
      <c r="C157" s="29" t="s">
        <v>9</v>
      </c>
      <c r="D157" s="45">
        <v>0</v>
      </c>
      <c r="E157" s="43">
        <v>0</v>
      </c>
      <c r="F157" s="32">
        <f t="shared" si="29"/>
        <v>0</v>
      </c>
      <c r="G157" s="38">
        <v>0</v>
      </c>
      <c r="H157" s="8"/>
    </row>
    <row r="158" spans="1:8" ht="60.75" x14ac:dyDescent="0.25">
      <c r="A158" s="59"/>
      <c r="B158" s="61"/>
      <c r="C158" s="29" t="s">
        <v>16</v>
      </c>
      <c r="D158" s="45">
        <v>0</v>
      </c>
      <c r="E158" s="43">
        <v>0</v>
      </c>
      <c r="F158" s="32">
        <f t="shared" si="29"/>
        <v>0</v>
      </c>
      <c r="G158" s="38">
        <v>0</v>
      </c>
      <c r="H158" s="8"/>
    </row>
    <row r="159" spans="1:8" ht="23.25" customHeight="1" x14ac:dyDescent="0.25">
      <c r="A159" s="59"/>
      <c r="B159" s="62"/>
      <c r="C159" s="29" t="s">
        <v>19</v>
      </c>
      <c r="D159" s="45">
        <v>0</v>
      </c>
      <c r="E159" s="43">
        <v>0</v>
      </c>
      <c r="F159" s="32">
        <f t="shared" si="29"/>
        <v>0</v>
      </c>
      <c r="G159" s="38">
        <v>0</v>
      </c>
      <c r="H159" s="8"/>
    </row>
    <row r="160" spans="1:8" s="3" customFormat="1" ht="26.25" customHeight="1" x14ac:dyDescent="0.25">
      <c r="A160" s="58">
        <v>24</v>
      </c>
      <c r="B160" s="60" t="s">
        <v>49</v>
      </c>
      <c r="C160" s="28" t="s">
        <v>4</v>
      </c>
      <c r="D160" s="44">
        <f t="shared" ref="D160:E160" si="34">SUM(D161:D165)</f>
        <v>112.37577</v>
      </c>
      <c r="E160" s="44">
        <f t="shared" si="34"/>
        <v>112.4</v>
      </c>
      <c r="F160" s="33">
        <f t="shared" si="29"/>
        <v>2.423000000000286E-2</v>
      </c>
      <c r="G160" s="39">
        <f t="shared" si="30"/>
        <v>100.02156158752015</v>
      </c>
      <c r="H160" s="7"/>
    </row>
    <row r="161" spans="1:8" ht="18" customHeight="1" x14ac:dyDescent="0.25">
      <c r="A161" s="59"/>
      <c r="B161" s="61"/>
      <c r="C161" s="29" t="s">
        <v>5</v>
      </c>
      <c r="D161" s="45">
        <v>0</v>
      </c>
      <c r="E161" s="43">
        <v>0</v>
      </c>
      <c r="F161" s="32">
        <f t="shared" si="29"/>
        <v>0</v>
      </c>
      <c r="G161" s="38">
        <v>0</v>
      </c>
      <c r="H161" s="8"/>
    </row>
    <row r="162" spans="1:8" ht="40.5" x14ac:dyDescent="0.25">
      <c r="A162" s="59"/>
      <c r="B162" s="61"/>
      <c r="C162" s="29" t="s">
        <v>8</v>
      </c>
      <c r="D162" s="47">
        <f>29.4+56+28+0.1091-1-0.13333</f>
        <v>112.37577</v>
      </c>
      <c r="E162" s="43">
        <v>112.4</v>
      </c>
      <c r="F162" s="32">
        <f t="shared" si="29"/>
        <v>2.423000000000286E-2</v>
      </c>
      <c r="G162" s="38">
        <f t="shared" si="30"/>
        <v>100.02156158752015</v>
      </c>
      <c r="H162" s="8"/>
    </row>
    <row r="163" spans="1:8" ht="24.75" customHeight="1" x14ac:dyDescent="0.25">
      <c r="A163" s="59"/>
      <c r="B163" s="61"/>
      <c r="C163" s="29" t="s">
        <v>9</v>
      </c>
      <c r="D163" s="47"/>
      <c r="E163" s="43"/>
      <c r="F163" s="32">
        <f t="shared" si="29"/>
        <v>0</v>
      </c>
      <c r="G163" s="38">
        <v>0</v>
      </c>
      <c r="H163" s="8"/>
    </row>
    <row r="164" spans="1:8" ht="60.75" x14ac:dyDescent="0.25">
      <c r="A164" s="59"/>
      <c r="B164" s="61"/>
      <c r="C164" s="29" t="s">
        <v>16</v>
      </c>
      <c r="D164" s="45">
        <v>0</v>
      </c>
      <c r="E164" s="43">
        <v>0</v>
      </c>
      <c r="F164" s="32">
        <f t="shared" si="29"/>
        <v>0</v>
      </c>
      <c r="G164" s="38">
        <v>0</v>
      </c>
      <c r="H164" s="8"/>
    </row>
    <row r="165" spans="1:8" ht="23.25" customHeight="1" x14ac:dyDescent="0.25">
      <c r="A165" s="59"/>
      <c r="B165" s="62"/>
      <c r="C165" s="29" t="s">
        <v>19</v>
      </c>
      <c r="D165" s="45">
        <v>0</v>
      </c>
      <c r="E165" s="43">
        <v>0</v>
      </c>
      <c r="F165" s="32">
        <f t="shared" si="29"/>
        <v>0</v>
      </c>
      <c r="G165" s="38">
        <v>0</v>
      </c>
      <c r="H165" s="8"/>
    </row>
    <row r="166" spans="1:8" s="3" customFormat="1" ht="26.25" customHeight="1" x14ac:dyDescent="0.25">
      <c r="A166" s="58">
        <v>25</v>
      </c>
      <c r="B166" s="60" t="s">
        <v>50</v>
      </c>
      <c r="C166" s="28" t="s">
        <v>4</v>
      </c>
      <c r="D166" s="44">
        <f t="shared" ref="D166:E166" si="35">SUM(D167:D171)</f>
        <v>100</v>
      </c>
      <c r="E166" s="44">
        <f t="shared" si="35"/>
        <v>100</v>
      </c>
      <c r="F166" s="33">
        <f t="shared" si="29"/>
        <v>0</v>
      </c>
      <c r="G166" s="39">
        <f t="shared" si="30"/>
        <v>100</v>
      </c>
      <c r="H166" s="7"/>
    </row>
    <row r="167" spans="1:8" ht="18" customHeight="1" x14ac:dyDescent="0.25">
      <c r="A167" s="59"/>
      <c r="B167" s="61"/>
      <c r="C167" s="29" t="s">
        <v>5</v>
      </c>
      <c r="D167" s="45">
        <v>0</v>
      </c>
      <c r="E167" s="43">
        <v>0</v>
      </c>
      <c r="F167" s="32">
        <f t="shared" si="29"/>
        <v>0</v>
      </c>
      <c r="G167" s="38">
        <v>0</v>
      </c>
      <c r="H167" s="8"/>
    </row>
    <row r="168" spans="1:8" ht="40.5" x14ac:dyDescent="0.25">
      <c r="A168" s="59"/>
      <c r="B168" s="61"/>
      <c r="C168" s="29" t="s">
        <v>8</v>
      </c>
      <c r="D168" s="47">
        <v>100</v>
      </c>
      <c r="E168" s="43">
        <v>100</v>
      </c>
      <c r="F168" s="32">
        <f t="shared" si="29"/>
        <v>0</v>
      </c>
      <c r="G168" s="38">
        <f t="shared" si="30"/>
        <v>100</v>
      </c>
      <c r="H168" s="8"/>
    </row>
    <row r="169" spans="1:8" ht="24.75" customHeight="1" x14ac:dyDescent="0.25">
      <c r="A169" s="59"/>
      <c r="B169" s="61"/>
      <c r="C169" s="29" t="s">
        <v>9</v>
      </c>
      <c r="D169" s="45">
        <v>0</v>
      </c>
      <c r="E169" s="43">
        <v>0</v>
      </c>
      <c r="F169" s="32">
        <f t="shared" si="29"/>
        <v>0</v>
      </c>
      <c r="G169" s="38">
        <v>0</v>
      </c>
      <c r="H169" s="8"/>
    </row>
    <row r="170" spans="1:8" ht="60.75" x14ac:dyDescent="0.25">
      <c r="A170" s="59"/>
      <c r="B170" s="61"/>
      <c r="C170" s="29" t="s">
        <v>16</v>
      </c>
      <c r="D170" s="45">
        <v>0</v>
      </c>
      <c r="E170" s="43">
        <v>0</v>
      </c>
      <c r="F170" s="32">
        <f t="shared" si="29"/>
        <v>0</v>
      </c>
      <c r="G170" s="38">
        <v>0</v>
      </c>
      <c r="H170" s="8"/>
    </row>
    <row r="171" spans="1:8" ht="23.25" customHeight="1" x14ac:dyDescent="0.25">
      <c r="A171" s="59"/>
      <c r="B171" s="62"/>
      <c r="C171" s="29" t="s">
        <v>19</v>
      </c>
      <c r="D171" s="45">
        <v>0</v>
      </c>
      <c r="E171" s="43">
        <v>0</v>
      </c>
      <c r="F171" s="32">
        <f t="shared" si="29"/>
        <v>0</v>
      </c>
      <c r="G171" s="38">
        <v>0</v>
      </c>
      <c r="H171" s="8"/>
    </row>
    <row r="172" spans="1:8" s="3" customFormat="1" ht="26.25" customHeight="1" x14ac:dyDescent="0.25">
      <c r="A172" s="58">
        <v>26</v>
      </c>
      <c r="B172" s="60" t="s">
        <v>51</v>
      </c>
      <c r="C172" s="28" t="s">
        <v>4</v>
      </c>
      <c r="D172" s="44">
        <f t="shared" ref="D172:E172" si="36">SUM(D173:D177)</f>
        <v>287</v>
      </c>
      <c r="E172" s="44">
        <f t="shared" si="36"/>
        <v>287</v>
      </c>
      <c r="F172" s="33">
        <f t="shared" si="29"/>
        <v>0</v>
      </c>
      <c r="G172" s="39">
        <f t="shared" si="30"/>
        <v>100</v>
      </c>
      <c r="H172" s="7"/>
    </row>
    <row r="173" spans="1:8" ht="18" customHeight="1" x14ac:dyDescent="0.25">
      <c r="A173" s="59"/>
      <c r="B173" s="61"/>
      <c r="C173" s="29" t="s">
        <v>5</v>
      </c>
      <c r="D173" s="45">
        <v>0</v>
      </c>
      <c r="E173" s="43">
        <v>0</v>
      </c>
      <c r="F173" s="32">
        <f t="shared" si="29"/>
        <v>0</v>
      </c>
      <c r="G173" s="38">
        <v>0</v>
      </c>
      <c r="H173" s="8"/>
    </row>
    <row r="174" spans="1:8" ht="40.5" x14ac:dyDescent="0.25">
      <c r="A174" s="59"/>
      <c r="B174" s="61"/>
      <c r="C174" s="29" t="s">
        <v>8</v>
      </c>
      <c r="D174" s="45">
        <v>0</v>
      </c>
      <c r="E174" s="43">
        <v>0</v>
      </c>
      <c r="F174" s="32">
        <f t="shared" si="29"/>
        <v>0</v>
      </c>
      <c r="G174" s="38">
        <v>0</v>
      </c>
      <c r="H174" s="8"/>
    </row>
    <row r="175" spans="1:8" ht="24.75" customHeight="1" x14ac:dyDescent="0.25">
      <c r="A175" s="59"/>
      <c r="B175" s="61"/>
      <c r="C175" s="29" t="s">
        <v>9</v>
      </c>
      <c r="D175" s="47">
        <v>287</v>
      </c>
      <c r="E175" s="43">
        <v>287</v>
      </c>
      <c r="F175" s="32">
        <f t="shared" si="29"/>
        <v>0</v>
      </c>
      <c r="G175" s="38">
        <f t="shared" si="30"/>
        <v>100</v>
      </c>
      <c r="H175" s="8"/>
    </row>
    <row r="176" spans="1:8" ht="60.75" x14ac:dyDescent="0.25">
      <c r="A176" s="59"/>
      <c r="B176" s="61"/>
      <c r="C176" s="29" t="s">
        <v>16</v>
      </c>
      <c r="D176" s="45">
        <v>0</v>
      </c>
      <c r="E176" s="43">
        <v>0</v>
      </c>
      <c r="F176" s="32">
        <f t="shared" si="29"/>
        <v>0</v>
      </c>
      <c r="G176" s="38">
        <v>0</v>
      </c>
      <c r="H176" s="8"/>
    </row>
    <row r="177" spans="1:8" ht="23.25" customHeight="1" x14ac:dyDescent="0.25">
      <c r="A177" s="59"/>
      <c r="B177" s="62"/>
      <c r="C177" s="29" t="s">
        <v>19</v>
      </c>
      <c r="D177" s="45">
        <v>0</v>
      </c>
      <c r="E177" s="43">
        <v>0</v>
      </c>
      <c r="F177" s="32">
        <f t="shared" si="29"/>
        <v>0</v>
      </c>
      <c r="G177" s="38">
        <v>0</v>
      </c>
      <c r="H177" s="8"/>
    </row>
    <row r="178" spans="1:8" s="3" customFormat="1" ht="26.25" customHeight="1" x14ac:dyDescent="0.25">
      <c r="A178" s="58">
        <v>27</v>
      </c>
      <c r="B178" s="60" t="s">
        <v>52</v>
      </c>
      <c r="C178" s="28" t="s">
        <v>4</v>
      </c>
      <c r="D178" s="44">
        <f t="shared" ref="D178:E178" si="37">SUM(D179:D183)</f>
        <v>95</v>
      </c>
      <c r="E178" s="44">
        <f t="shared" si="37"/>
        <v>95</v>
      </c>
      <c r="F178" s="33">
        <f t="shared" si="29"/>
        <v>0</v>
      </c>
      <c r="G178" s="39">
        <f t="shared" si="30"/>
        <v>100</v>
      </c>
      <c r="H178" s="7"/>
    </row>
    <row r="179" spans="1:8" ht="18" customHeight="1" x14ac:dyDescent="0.25">
      <c r="A179" s="59"/>
      <c r="B179" s="61"/>
      <c r="C179" s="29" t="s">
        <v>5</v>
      </c>
      <c r="D179" s="45">
        <v>0</v>
      </c>
      <c r="E179" s="43">
        <v>0</v>
      </c>
      <c r="F179" s="32">
        <f t="shared" si="29"/>
        <v>0</v>
      </c>
      <c r="G179" s="38">
        <v>0</v>
      </c>
      <c r="H179" s="8"/>
    </row>
    <row r="180" spans="1:8" ht="40.5" x14ac:dyDescent="0.25">
      <c r="A180" s="59"/>
      <c r="B180" s="61"/>
      <c r="C180" s="29" t="s">
        <v>8</v>
      </c>
      <c r="D180" s="45">
        <v>0</v>
      </c>
      <c r="E180" s="43">
        <v>0</v>
      </c>
      <c r="F180" s="32">
        <f t="shared" si="29"/>
        <v>0</v>
      </c>
      <c r="G180" s="38">
        <v>0</v>
      </c>
      <c r="H180" s="8"/>
    </row>
    <row r="181" spans="1:8" ht="24.75" customHeight="1" x14ac:dyDescent="0.25">
      <c r="A181" s="59"/>
      <c r="B181" s="61"/>
      <c r="C181" s="29" t="s">
        <v>9</v>
      </c>
      <c r="D181" s="47">
        <v>45</v>
      </c>
      <c r="E181" s="43">
        <v>45</v>
      </c>
      <c r="F181" s="32">
        <f t="shared" si="29"/>
        <v>0</v>
      </c>
      <c r="G181" s="38">
        <f t="shared" si="30"/>
        <v>100</v>
      </c>
      <c r="H181" s="8"/>
    </row>
    <row r="182" spans="1:8" ht="60.75" x14ac:dyDescent="0.25">
      <c r="A182" s="59"/>
      <c r="B182" s="61"/>
      <c r="C182" s="29" t="s">
        <v>16</v>
      </c>
      <c r="D182" s="45">
        <v>0</v>
      </c>
      <c r="E182" s="43">
        <v>0</v>
      </c>
      <c r="F182" s="32">
        <f t="shared" si="29"/>
        <v>0</v>
      </c>
      <c r="G182" s="38">
        <v>0</v>
      </c>
      <c r="H182" s="8"/>
    </row>
    <row r="183" spans="1:8" ht="23.25" customHeight="1" x14ac:dyDescent="0.25">
      <c r="A183" s="59"/>
      <c r="B183" s="62"/>
      <c r="C183" s="29" t="s">
        <v>19</v>
      </c>
      <c r="D183" s="49">
        <v>50</v>
      </c>
      <c r="E183" s="43">
        <v>50</v>
      </c>
      <c r="F183" s="32">
        <f t="shared" si="29"/>
        <v>0</v>
      </c>
      <c r="G183" s="38">
        <f t="shared" si="30"/>
        <v>100</v>
      </c>
      <c r="H183" s="8"/>
    </row>
    <row r="184" spans="1:8" ht="23.25" customHeight="1" x14ac:dyDescent="0.25">
      <c r="A184" s="66" t="s">
        <v>34</v>
      </c>
      <c r="B184" s="67"/>
      <c r="C184" s="67"/>
      <c r="D184" s="67"/>
      <c r="E184" s="67"/>
      <c r="F184" s="67"/>
      <c r="G184" s="67"/>
      <c r="H184" s="68"/>
    </row>
    <row r="185" spans="1:8" s="3" customFormat="1" ht="26.25" customHeight="1" x14ac:dyDescent="0.25">
      <c r="A185" s="58">
        <v>28</v>
      </c>
      <c r="B185" s="60" t="s">
        <v>53</v>
      </c>
      <c r="C185" s="28" t="s">
        <v>4</v>
      </c>
      <c r="D185" s="44">
        <f t="shared" ref="D185:E185" si="38">SUM(D186:D190)</f>
        <v>135</v>
      </c>
      <c r="E185" s="44">
        <f t="shared" si="38"/>
        <v>135</v>
      </c>
      <c r="F185" s="33">
        <f t="shared" ref="F185:F196" si="39">E185-D185</f>
        <v>0</v>
      </c>
      <c r="G185" s="39">
        <f t="shared" ref="G185:G196" si="40">E185/D185*100</f>
        <v>100</v>
      </c>
      <c r="H185" s="7"/>
    </row>
    <row r="186" spans="1:8" ht="18" customHeight="1" x14ac:dyDescent="0.25">
      <c r="A186" s="59"/>
      <c r="B186" s="61"/>
      <c r="C186" s="29" t="s">
        <v>5</v>
      </c>
      <c r="D186" s="45">
        <v>0</v>
      </c>
      <c r="E186" s="43">
        <v>0</v>
      </c>
      <c r="F186" s="32">
        <f t="shared" si="39"/>
        <v>0</v>
      </c>
      <c r="G186" s="38">
        <v>0</v>
      </c>
      <c r="H186" s="8"/>
    </row>
    <row r="187" spans="1:8" ht="40.5" x14ac:dyDescent="0.25">
      <c r="A187" s="59"/>
      <c r="B187" s="61"/>
      <c r="C187" s="29" t="s">
        <v>8</v>
      </c>
      <c r="D187" s="45">
        <v>0</v>
      </c>
      <c r="E187" s="43">
        <v>0</v>
      </c>
      <c r="F187" s="32">
        <f t="shared" si="39"/>
        <v>0</v>
      </c>
      <c r="G187" s="38">
        <v>0</v>
      </c>
      <c r="H187" s="8"/>
    </row>
    <row r="188" spans="1:8" ht="24.75" customHeight="1" x14ac:dyDescent="0.25">
      <c r="A188" s="59"/>
      <c r="B188" s="61"/>
      <c r="C188" s="29" t="s">
        <v>9</v>
      </c>
      <c r="D188" s="47">
        <v>135</v>
      </c>
      <c r="E188" s="43">
        <v>135</v>
      </c>
      <c r="F188" s="32">
        <f t="shared" si="39"/>
        <v>0</v>
      </c>
      <c r="G188" s="38">
        <f t="shared" si="40"/>
        <v>100</v>
      </c>
      <c r="H188" s="8"/>
    </row>
    <row r="189" spans="1:8" ht="60.75" x14ac:dyDescent="0.25">
      <c r="A189" s="59"/>
      <c r="B189" s="61"/>
      <c r="C189" s="29" t="s">
        <v>16</v>
      </c>
      <c r="D189" s="45">
        <v>0</v>
      </c>
      <c r="E189" s="43">
        <v>0</v>
      </c>
      <c r="F189" s="32">
        <f t="shared" si="39"/>
        <v>0</v>
      </c>
      <c r="G189" s="38">
        <v>0</v>
      </c>
      <c r="H189" s="8"/>
    </row>
    <row r="190" spans="1:8" ht="23.25" customHeight="1" x14ac:dyDescent="0.25">
      <c r="A190" s="59"/>
      <c r="B190" s="62"/>
      <c r="C190" s="29" t="s">
        <v>19</v>
      </c>
      <c r="D190" s="45">
        <v>0</v>
      </c>
      <c r="E190" s="43">
        <v>0</v>
      </c>
      <c r="F190" s="32">
        <f t="shared" si="39"/>
        <v>0</v>
      </c>
      <c r="G190" s="38">
        <v>0</v>
      </c>
      <c r="H190" s="8"/>
    </row>
    <row r="191" spans="1:8" s="3" customFormat="1" ht="26.25" customHeight="1" x14ac:dyDescent="0.25">
      <c r="A191" s="58">
        <v>29</v>
      </c>
      <c r="B191" s="60" t="s">
        <v>54</v>
      </c>
      <c r="C191" s="28" t="s">
        <v>4</v>
      </c>
      <c r="D191" s="44">
        <f t="shared" ref="D191:E191" si="41">SUM(D192:D196)</f>
        <v>838</v>
      </c>
      <c r="E191" s="44">
        <f t="shared" si="41"/>
        <v>838</v>
      </c>
      <c r="F191" s="33">
        <f t="shared" si="39"/>
        <v>0</v>
      </c>
      <c r="G191" s="39">
        <f t="shared" si="40"/>
        <v>100</v>
      </c>
      <c r="H191" s="7"/>
    </row>
    <row r="192" spans="1:8" ht="18" customHeight="1" x14ac:dyDescent="0.25">
      <c r="A192" s="59"/>
      <c r="B192" s="61"/>
      <c r="C192" s="29" t="s">
        <v>5</v>
      </c>
      <c r="D192" s="45">
        <v>0</v>
      </c>
      <c r="E192" s="43">
        <v>0</v>
      </c>
      <c r="F192" s="32">
        <f t="shared" si="39"/>
        <v>0</v>
      </c>
      <c r="G192" s="38">
        <v>0</v>
      </c>
      <c r="H192" s="8"/>
    </row>
    <row r="193" spans="1:8" ht="40.5" x14ac:dyDescent="0.25">
      <c r="A193" s="59"/>
      <c r="B193" s="61"/>
      <c r="C193" s="29" t="s">
        <v>8</v>
      </c>
      <c r="D193" s="45">
        <v>0</v>
      </c>
      <c r="E193" s="43">
        <v>0</v>
      </c>
      <c r="F193" s="32">
        <f t="shared" si="39"/>
        <v>0</v>
      </c>
      <c r="G193" s="38">
        <v>0</v>
      </c>
      <c r="H193" s="8"/>
    </row>
    <row r="194" spans="1:8" ht="24.75" customHeight="1" x14ac:dyDescent="0.25">
      <c r="A194" s="59"/>
      <c r="B194" s="61"/>
      <c r="C194" s="29" t="s">
        <v>9</v>
      </c>
      <c r="D194" s="47">
        <f>790+15</f>
        <v>805</v>
      </c>
      <c r="E194" s="43">
        <v>805</v>
      </c>
      <c r="F194" s="32">
        <f t="shared" si="39"/>
        <v>0</v>
      </c>
      <c r="G194" s="38">
        <f t="shared" si="40"/>
        <v>100</v>
      </c>
      <c r="H194" s="8"/>
    </row>
    <row r="195" spans="1:8" ht="60.75" x14ac:dyDescent="0.25">
      <c r="A195" s="59"/>
      <c r="B195" s="61"/>
      <c r="C195" s="29" t="s">
        <v>16</v>
      </c>
      <c r="D195" s="45">
        <v>0</v>
      </c>
      <c r="E195" s="43">
        <v>0</v>
      </c>
      <c r="F195" s="32">
        <f t="shared" si="39"/>
        <v>0</v>
      </c>
      <c r="G195" s="38">
        <v>0</v>
      </c>
      <c r="H195" s="8"/>
    </row>
    <row r="196" spans="1:8" ht="23.25" customHeight="1" x14ac:dyDescent="0.25">
      <c r="A196" s="59"/>
      <c r="B196" s="62"/>
      <c r="C196" s="29" t="s">
        <v>19</v>
      </c>
      <c r="D196" s="47">
        <v>33</v>
      </c>
      <c r="E196" s="43">
        <v>33</v>
      </c>
      <c r="F196" s="32">
        <f t="shared" si="39"/>
        <v>0</v>
      </c>
      <c r="G196" s="38">
        <f t="shared" si="40"/>
        <v>100</v>
      </c>
      <c r="H196" s="8"/>
    </row>
    <row r="197" spans="1:8" ht="20.25" x14ac:dyDescent="0.25">
      <c r="A197" s="70" t="s">
        <v>55</v>
      </c>
      <c r="B197" s="69"/>
      <c r="C197" s="69"/>
      <c r="D197" s="69"/>
      <c r="E197" s="69"/>
      <c r="F197" s="69"/>
      <c r="G197" s="69"/>
      <c r="H197" s="71"/>
    </row>
    <row r="198" spans="1:8" ht="20.25" x14ac:dyDescent="0.25">
      <c r="A198" s="69" t="s">
        <v>35</v>
      </c>
      <c r="B198" s="69"/>
      <c r="C198" s="69"/>
      <c r="D198" s="69"/>
      <c r="E198" s="69"/>
      <c r="F198" s="69"/>
      <c r="G198" s="69"/>
      <c r="H198" s="69"/>
    </row>
    <row r="199" spans="1:8" s="3" customFormat="1" ht="26.25" customHeight="1" x14ac:dyDescent="0.25">
      <c r="A199" s="58">
        <v>30</v>
      </c>
      <c r="B199" s="60" t="s">
        <v>56</v>
      </c>
      <c r="C199" s="28" t="s">
        <v>4</v>
      </c>
      <c r="D199" s="44">
        <f t="shared" ref="D199:E199" si="42">SUM(D200:D204)</f>
        <v>37355.448529999994</v>
      </c>
      <c r="E199" s="44">
        <f t="shared" si="42"/>
        <v>37213.5</v>
      </c>
      <c r="F199" s="40">
        <f t="shared" ref="F199:F216" si="43">E199-D199</f>
        <v>-141.94852999999421</v>
      </c>
      <c r="G199" s="39">
        <f t="shared" ref="G199:G214" si="44">E199/D199*100</f>
        <v>99.620005820875107</v>
      </c>
      <c r="H199" s="7"/>
    </row>
    <row r="200" spans="1:8" ht="18" customHeight="1" x14ac:dyDescent="0.25">
      <c r="A200" s="59"/>
      <c r="B200" s="61"/>
      <c r="C200" s="29" t="s">
        <v>5</v>
      </c>
      <c r="D200" s="45">
        <v>0</v>
      </c>
      <c r="E200" s="43">
        <v>0</v>
      </c>
      <c r="F200" s="32">
        <f t="shared" si="43"/>
        <v>0</v>
      </c>
      <c r="G200" s="38">
        <v>0</v>
      </c>
      <c r="H200" s="8"/>
    </row>
    <row r="201" spans="1:8" ht="40.5" x14ac:dyDescent="0.25">
      <c r="A201" s="59"/>
      <c r="B201" s="61"/>
      <c r="C201" s="29" t="s">
        <v>8</v>
      </c>
      <c r="D201" s="45">
        <v>0</v>
      </c>
      <c r="E201" s="43">
        <v>0</v>
      </c>
      <c r="F201" s="32">
        <f t="shared" si="43"/>
        <v>0</v>
      </c>
      <c r="G201" s="38">
        <v>0</v>
      </c>
      <c r="H201" s="8"/>
    </row>
    <row r="202" spans="1:8" ht="94.5" customHeight="1" x14ac:dyDescent="0.25">
      <c r="A202" s="59"/>
      <c r="B202" s="61"/>
      <c r="C202" s="29" t="s">
        <v>9</v>
      </c>
      <c r="D202" s="47">
        <f>23310+17.72447+10458.88-1331.15594+4900</f>
        <v>37355.448529999994</v>
      </c>
      <c r="E202" s="43">
        <v>37213.5</v>
      </c>
      <c r="F202" s="41">
        <f t="shared" si="43"/>
        <v>-141.94852999999421</v>
      </c>
      <c r="G202" s="38">
        <f t="shared" si="44"/>
        <v>99.620005820875107</v>
      </c>
      <c r="H202" s="29" t="s">
        <v>84</v>
      </c>
    </row>
    <row r="203" spans="1:8" ht="60.75" x14ac:dyDescent="0.25">
      <c r="A203" s="59"/>
      <c r="B203" s="61"/>
      <c r="C203" s="29" t="s">
        <v>16</v>
      </c>
      <c r="D203" s="45">
        <v>0</v>
      </c>
      <c r="E203" s="43">
        <v>0</v>
      </c>
      <c r="F203" s="32">
        <f t="shared" si="43"/>
        <v>0</v>
      </c>
      <c r="G203" s="38">
        <v>0</v>
      </c>
      <c r="H203" s="8"/>
    </row>
    <row r="204" spans="1:8" ht="23.25" customHeight="1" x14ac:dyDescent="0.25">
      <c r="A204" s="59"/>
      <c r="B204" s="62"/>
      <c r="C204" s="29" t="s">
        <v>19</v>
      </c>
      <c r="D204" s="45">
        <v>0</v>
      </c>
      <c r="E204" s="43">
        <v>0</v>
      </c>
      <c r="F204" s="32">
        <f t="shared" si="43"/>
        <v>0</v>
      </c>
      <c r="G204" s="38">
        <v>0</v>
      </c>
      <c r="H204" s="8"/>
    </row>
    <row r="205" spans="1:8" s="3" customFormat="1" ht="26.25" customHeight="1" x14ac:dyDescent="0.25">
      <c r="A205" s="58">
        <v>31</v>
      </c>
      <c r="B205" s="60" t="s">
        <v>57</v>
      </c>
      <c r="C205" s="28" t="s">
        <v>4</v>
      </c>
      <c r="D205" s="50">
        <f t="shared" ref="D205:E205" si="45">SUM(D206:D210)</f>
        <v>21161</v>
      </c>
      <c r="E205" s="50">
        <f t="shared" si="45"/>
        <v>21161</v>
      </c>
      <c r="F205" s="33">
        <f t="shared" si="43"/>
        <v>0</v>
      </c>
      <c r="G205" s="39">
        <f t="shared" si="44"/>
        <v>100</v>
      </c>
      <c r="H205" s="7"/>
    </row>
    <row r="206" spans="1:8" ht="18" customHeight="1" x14ac:dyDescent="0.25">
      <c r="A206" s="59"/>
      <c r="B206" s="61"/>
      <c r="C206" s="29" t="s">
        <v>5</v>
      </c>
      <c r="D206" s="45">
        <v>0</v>
      </c>
      <c r="E206" s="43">
        <v>0</v>
      </c>
      <c r="F206" s="32">
        <f t="shared" si="43"/>
        <v>0</v>
      </c>
      <c r="G206" s="38">
        <v>0</v>
      </c>
      <c r="H206" s="8"/>
    </row>
    <row r="207" spans="1:8" ht="40.5" x14ac:dyDescent="0.25">
      <c r="A207" s="59"/>
      <c r="B207" s="61"/>
      <c r="C207" s="29" t="s">
        <v>8</v>
      </c>
      <c r="D207" s="46">
        <f>1775+19386</f>
        <v>21161</v>
      </c>
      <c r="E207" s="43">
        <v>21161</v>
      </c>
      <c r="F207" s="32">
        <f t="shared" si="43"/>
        <v>0</v>
      </c>
      <c r="G207" s="38">
        <f t="shared" si="44"/>
        <v>100</v>
      </c>
      <c r="H207" s="8"/>
    </row>
    <row r="208" spans="1:8" ht="24.75" customHeight="1" x14ac:dyDescent="0.25">
      <c r="A208" s="59"/>
      <c r="B208" s="61"/>
      <c r="C208" s="29" t="s">
        <v>9</v>
      </c>
      <c r="D208" s="45">
        <v>0</v>
      </c>
      <c r="E208" s="43">
        <v>0</v>
      </c>
      <c r="F208" s="32">
        <f t="shared" si="43"/>
        <v>0</v>
      </c>
      <c r="G208" s="38">
        <v>0</v>
      </c>
      <c r="H208" s="8"/>
    </row>
    <row r="209" spans="1:8" ht="60.75" x14ac:dyDescent="0.25">
      <c r="A209" s="59"/>
      <c r="B209" s="61"/>
      <c r="C209" s="29" t="s">
        <v>16</v>
      </c>
      <c r="D209" s="45">
        <v>0</v>
      </c>
      <c r="E209" s="43">
        <v>0</v>
      </c>
      <c r="F209" s="32">
        <f t="shared" si="43"/>
        <v>0</v>
      </c>
      <c r="G209" s="38">
        <v>0</v>
      </c>
      <c r="H209" s="8"/>
    </row>
    <row r="210" spans="1:8" ht="23.25" customHeight="1" x14ac:dyDescent="0.25">
      <c r="A210" s="59"/>
      <c r="B210" s="62"/>
      <c r="C210" s="29" t="s">
        <v>19</v>
      </c>
      <c r="D210" s="45">
        <v>0</v>
      </c>
      <c r="E210" s="43">
        <v>0</v>
      </c>
      <c r="F210" s="32">
        <f t="shared" si="43"/>
        <v>0</v>
      </c>
      <c r="G210" s="38">
        <v>0</v>
      </c>
      <c r="H210" s="8"/>
    </row>
    <row r="211" spans="1:8" s="3" customFormat="1" ht="26.25" customHeight="1" x14ac:dyDescent="0.25">
      <c r="A211" s="58">
        <v>32</v>
      </c>
      <c r="B211" s="60" t="s">
        <v>58</v>
      </c>
      <c r="C211" s="28" t="s">
        <v>4</v>
      </c>
      <c r="D211" s="50">
        <f t="shared" ref="D211:E211" si="46">SUM(D212:D216)</f>
        <v>33809.075530000002</v>
      </c>
      <c r="E211" s="50">
        <f t="shared" si="46"/>
        <v>33752.9</v>
      </c>
      <c r="F211" s="40">
        <f t="shared" si="43"/>
        <v>-56.175530000000435</v>
      </c>
      <c r="G211" s="39">
        <f t="shared" si="44"/>
        <v>99.833844820896829</v>
      </c>
      <c r="H211" s="7"/>
    </row>
    <row r="212" spans="1:8" ht="18" customHeight="1" x14ac:dyDescent="0.25">
      <c r="A212" s="59"/>
      <c r="B212" s="61"/>
      <c r="C212" s="29" t="s">
        <v>5</v>
      </c>
      <c r="D212" s="45">
        <v>0</v>
      </c>
      <c r="E212" s="43">
        <v>0</v>
      </c>
      <c r="F212" s="32">
        <f t="shared" si="43"/>
        <v>0</v>
      </c>
      <c r="G212" s="38">
        <v>0</v>
      </c>
      <c r="H212" s="8"/>
    </row>
    <row r="213" spans="1:8" ht="40.5" x14ac:dyDescent="0.25">
      <c r="A213" s="59"/>
      <c r="B213" s="61"/>
      <c r="C213" s="29" t="s">
        <v>8</v>
      </c>
      <c r="D213" s="45">
        <v>0</v>
      </c>
      <c r="E213" s="43">
        <v>0</v>
      </c>
      <c r="F213" s="32">
        <f t="shared" si="43"/>
        <v>0</v>
      </c>
      <c r="G213" s="38">
        <v>0</v>
      </c>
      <c r="H213" s="8"/>
    </row>
    <row r="214" spans="1:8" ht="79.5" customHeight="1" x14ac:dyDescent="0.25">
      <c r="A214" s="59"/>
      <c r="B214" s="61"/>
      <c r="C214" s="29" t="s">
        <v>9</v>
      </c>
      <c r="D214" s="47">
        <f>27235-17.72447+4211.8+2380</f>
        <v>33809.075530000002</v>
      </c>
      <c r="E214" s="43">
        <v>33752.9</v>
      </c>
      <c r="F214" s="41">
        <f t="shared" si="43"/>
        <v>-56.175530000000435</v>
      </c>
      <c r="G214" s="38">
        <f t="shared" si="44"/>
        <v>99.833844820896829</v>
      </c>
      <c r="H214" s="29" t="s">
        <v>84</v>
      </c>
    </row>
    <row r="215" spans="1:8" ht="60.75" x14ac:dyDescent="0.25">
      <c r="A215" s="59"/>
      <c r="B215" s="61"/>
      <c r="C215" s="29" t="s">
        <v>16</v>
      </c>
      <c r="D215" s="45">
        <v>0</v>
      </c>
      <c r="E215" s="43">
        <v>0</v>
      </c>
      <c r="F215" s="32">
        <f t="shared" si="43"/>
        <v>0</v>
      </c>
      <c r="G215" s="38">
        <v>0</v>
      </c>
      <c r="H215" s="8"/>
    </row>
    <row r="216" spans="1:8" ht="23.25" customHeight="1" x14ac:dyDescent="0.25">
      <c r="A216" s="59"/>
      <c r="B216" s="62"/>
      <c r="C216" s="29" t="s">
        <v>19</v>
      </c>
      <c r="D216" s="45">
        <v>0</v>
      </c>
      <c r="E216" s="43">
        <v>0</v>
      </c>
      <c r="F216" s="32">
        <f t="shared" si="43"/>
        <v>0</v>
      </c>
      <c r="G216" s="38">
        <v>0</v>
      </c>
      <c r="H216" s="8"/>
    </row>
    <row r="217" spans="1:8" ht="45" customHeight="1" x14ac:dyDescent="0.25">
      <c r="A217" s="65" t="s">
        <v>36</v>
      </c>
      <c r="B217" s="65"/>
      <c r="C217" s="65"/>
      <c r="D217" s="65"/>
      <c r="E217" s="65"/>
      <c r="F217" s="65"/>
      <c r="G217" s="65"/>
      <c r="H217" s="65"/>
    </row>
    <row r="218" spans="1:8" s="3" customFormat="1" ht="26.25" customHeight="1" x14ac:dyDescent="0.25">
      <c r="A218" s="58">
        <v>33</v>
      </c>
      <c r="B218" s="60" t="s">
        <v>59</v>
      </c>
      <c r="C218" s="28" t="s">
        <v>4</v>
      </c>
      <c r="D218" s="44">
        <f t="shared" ref="D218:E218" si="47">SUM(D219:D223)</f>
        <v>1378882.2756500002</v>
      </c>
      <c r="E218" s="44">
        <f t="shared" si="47"/>
        <v>1378217.2273899999</v>
      </c>
      <c r="F218" s="40">
        <f t="shared" ref="F218:F235" si="48">E218-D218</f>
        <v>-665.04826000030152</v>
      </c>
      <c r="G218" s="39">
        <f t="shared" ref="G218:G235" si="49">E218/D218*100</f>
        <v>99.951769032661858</v>
      </c>
      <c r="H218" s="7"/>
    </row>
    <row r="219" spans="1:8" ht="18" customHeight="1" x14ac:dyDescent="0.25">
      <c r="A219" s="59"/>
      <c r="B219" s="61"/>
      <c r="C219" s="29" t="s">
        <v>5</v>
      </c>
      <c r="D219" s="45">
        <v>0</v>
      </c>
      <c r="E219" s="43">
        <v>0</v>
      </c>
      <c r="F219" s="32">
        <f t="shared" si="48"/>
        <v>0</v>
      </c>
      <c r="G219" s="38">
        <v>0</v>
      </c>
      <c r="H219" s="8"/>
    </row>
    <row r="220" spans="1:8" ht="220.5" customHeight="1" x14ac:dyDescent="0.25">
      <c r="A220" s="59"/>
      <c r="B220" s="61"/>
      <c r="C220" s="29" t="s">
        <v>8</v>
      </c>
      <c r="D220" s="45">
        <f>1151646.1-32418.595-5562</f>
        <v>1113665.5050000001</v>
      </c>
      <c r="E220" s="43">
        <v>1113041.7</v>
      </c>
      <c r="F220" s="41">
        <f t="shared" si="48"/>
        <v>-623.80500000016764</v>
      </c>
      <c r="G220" s="38">
        <f t="shared" si="49"/>
        <v>99.943986322895029</v>
      </c>
      <c r="H220" s="31" t="s">
        <v>88</v>
      </c>
    </row>
    <row r="221" spans="1:8" ht="24.75" customHeight="1" x14ac:dyDescent="0.25">
      <c r="A221" s="59"/>
      <c r="B221" s="61"/>
      <c r="C221" s="29" t="s">
        <v>9</v>
      </c>
      <c r="D221" s="45">
        <f>145817.7+64840.6871+15954.51798-106.53443+17986.4+20724</f>
        <v>265216.77065000002</v>
      </c>
      <c r="E221" s="43">
        <f>265175.6-0.07261</f>
        <v>265175.52739</v>
      </c>
      <c r="F221" s="41">
        <f t="shared" si="48"/>
        <v>-41.243260000017472</v>
      </c>
      <c r="G221" s="38">
        <f t="shared" si="49"/>
        <v>99.984449226231447</v>
      </c>
      <c r="H221" s="20"/>
    </row>
    <row r="222" spans="1:8" ht="60.75" x14ac:dyDescent="0.25">
      <c r="A222" s="59"/>
      <c r="B222" s="61"/>
      <c r="C222" s="29" t="s">
        <v>16</v>
      </c>
      <c r="D222" s="45">
        <v>0</v>
      </c>
      <c r="E222" s="43">
        <v>0</v>
      </c>
      <c r="F222" s="32">
        <f t="shared" si="48"/>
        <v>0</v>
      </c>
      <c r="G222" s="38">
        <v>0</v>
      </c>
      <c r="H222" s="8"/>
    </row>
    <row r="223" spans="1:8" ht="23.25" customHeight="1" x14ac:dyDescent="0.25">
      <c r="A223" s="59"/>
      <c r="B223" s="62"/>
      <c r="C223" s="29" t="s">
        <v>19</v>
      </c>
      <c r="D223" s="45">
        <v>0</v>
      </c>
      <c r="E223" s="43">
        <v>0</v>
      </c>
      <c r="F223" s="32">
        <f t="shared" si="48"/>
        <v>0</v>
      </c>
      <c r="G223" s="38">
        <v>0</v>
      </c>
      <c r="H223" s="8"/>
    </row>
    <row r="224" spans="1:8" s="3" customFormat="1" ht="26.25" customHeight="1" x14ac:dyDescent="0.25">
      <c r="A224" s="58">
        <v>34</v>
      </c>
      <c r="B224" s="60" t="s">
        <v>60</v>
      </c>
      <c r="C224" s="28" t="s">
        <v>4</v>
      </c>
      <c r="D224" s="44">
        <f t="shared" ref="D224:E224" si="50">SUM(D225:D229)</f>
        <v>16735</v>
      </c>
      <c r="E224" s="44">
        <f t="shared" si="50"/>
        <v>16711.900000000001</v>
      </c>
      <c r="F224" s="40">
        <f t="shared" si="48"/>
        <v>-23.099999999998545</v>
      </c>
      <c r="G224" s="39">
        <f t="shared" si="49"/>
        <v>99.861965939647462</v>
      </c>
      <c r="H224" s="7"/>
    </row>
    <row r="225" spans="1:8" ht="18" customHeight="1" x14ac:dyDescent="0.25">
      <c r="A225" s="59"/>
      <c r="B225" s="61"/>
      <c r="C225" s="29" t="s">
        <v>5</v>
      </c>
      <c r="D225" s="45">
        <v>0</v>
      </c>
      <c r="E225" s="43">
        <v>0</v>
      </c>
      <c r="F225" s="32">
        <f t="shared" si="48"/>
        <v>0</v>
      </c>
      <c r="G225" s="38">
        <v>0</v>
      </c>
      <c r="H225" s="8"/>
    </row>
    <row r="226" spans="1:8" ht="40.5" x14ac:dyDescent="0.25">
      <c r="A226" s="59"/>
      <c r="B226" s="61"/>
      <c r="C226" s="29" t="s">
        <v>8</v>
      </c>
      <c r="D226" s="45">
        <v>0</v>
      </c>
      <c r="E226" s="43">
        <v>0</v>
      </c>
      <c r="F226" s="32">
        <f t="shared" si="48"/>
        <v>0</v>
      </c>
      <c r="G226" s="38">
        <v>0</v>
      </c>
      <c r="H226" s="8"/>
    </row>
    <row r="227" spans="1:8" ht="24.75" customHeight="1" x14ac:dyDescent="0.25">
      <c r="A227" s="59"/>
      <c r="B227" s="61"/>
      <c r="C227" s="29" t="s">
        <v>9</v>
      </c>
      <c r="D227" s="46">
        <f>3000+1000+11300+1435</f>
        <v>16735</v>
      </c>
      <c r="E227" s="43">
        <v>16711.900000000001</v>
      </c>
      <c r="F227" s="41">
        <f t="shared" si="48"/>
        <v>-23.099999999998545</v>
      </c>
      <c r="G227" s="38">
        <f t="shared" si="49"/>
        <v>99.861965939647462</v>
      </c>
      <c r="H227" s="20"/>
    </row>
    <row r="228" spans="1:8" ht="60.75" x14ac:dyDescent="0.25">
      <c r="A228" s="59"/>
      <c r="B228" s="61"/>
      <c r="C228" s="29" t="s">
        <v>16</v>
      </c>
      <c r="D228" s="45">
        <v>0</v>
      </c>
      <c r="E228" s="43">
        <v>0</v>
      </c>
      <c r="F228" s="32">
        <f t="shared" si="48"/>
        <v>0</v>
      </c>
      <c r="G228" s="38">
        <v>0</v>
      </c>
      <c r="H228" s="8"/>
    </row>
    <row r="229" spans="1:8" ht="23.25" customHeight="1" x14ac:dyDescent="0.25">
      <c r="A229" s="59"/>
      <c r="B229" s="62"/>
      <c r="C229" s="29" t="s">
        <v>19</v>
      </c>
      <c r="D229" s="45">
        <v>0</v>
      </c>
      <c r="E229" s="43">
        <v>0</v>
      </c>
      <c r="F229" s="32">
        <f t="shared" si="48"/>
        <v>0</v>
      </c>
      <c r="G229" s="38">
        <v>0</v>
      </c>
      <c r="H229" s="8"/>
    </row>
    <row r="230" spans="1:8" s="3" customFormat="1" ht="24.75" customHeight="1" x14ac:dyDescent="0.25">
      <c r="A230" s="82" t="s">
        <v>10</v>
      </c>
      <c r="B230" s="83"/>
      <c r="C230" s="28" t="s">
        <v>4</v>
      </c>
      <c r="D230" s="51">
        <f>ROUND(SUM(D231:D235),1)</f>
        <v>1559919.5</v>
      </c>
      <c r="E230" s="51">
        <f>ROUND(SUM(E231:E235),1)</f>
        <v>1551233.3</v>
      </c>
      <c r="F230" s="40">
        <f t="shared" si="48"/>
        <v>-8686.1999999999534</v>
      </c>
      <c r="G230" s="39">
        <f t="shared" si="49"/>
        <v>99.443163573504918</v>
      </c>
      <c r="H230" s="7"/>
    </row>
    <row r="231" spans="1:8" s="3" customFormat="1" ht="20.25" x14ac:dyDescent="0.25">
      <c r="A231" s="82"/>
      <c r="B231" s="83"/>
      <c r="C231" s="28" t="s">
        <v>5</v>
      </c>
      <c r="D231" s="54">
        <f>ROUND(D16+D22+D28+D34+D40+D46+D53+D84+D103+D109+D115+D122+D128+D136+D142+D173+D179+D186+D192+D200+D206+D212+D219+D225,1)</f>
        <v>3400</v>
      </c>
      <c r="E231" s="54">
        <f>ROUND(E16+E22+E28+E34+E40+E46+E53+E84+E103+E109+E115+E122+E128+E136+E142+E173+E179+E186+E192+E200+E206+E212+E219+E225,1)</f>
        <v>3400</v>
      </c>
      <c r="F231" s="33">
        <f t="shared" si="48"/>
        <v>0</v>
      </c>
      <c r="G231" s="39">
        <f t="shared" si="49"/>
        <v>100</v>
      </c>
      <c r="H231" s="7"/>
    </row>
    <row r="232" spans="1:8" s="3" customFormat="1" ht="40.5" x14ac:dyDescent="0.25">
      <c r="A232" s="82"/>
      <c r="B232" s="83"/>
      <c r="C232" s="28" t="s">
        <v>8</v>
      </c>
      <c r="D232" s="54">
        <f>ROUND(D17+D23+D29+D35+D41+D47+D54+D85+D104+D110+D116+D123+D129+D137+D143+D174+D180+D187+D193+D201+D207+D213+D220+D226,5)</f>
        <v>1142726.433</v>
      </c>
      <c r="E232" s="54">
        <f>ROUND(E17+E23+E29+E35+E41+E47+E54+E85+E104+E110+E116+E123+E129+E137+E143+E174+E180+E187+E193+E201+E207+E213+E220+E226,5)</f>
        <v>1142102.20123</v>
      </c>
      <c r="F232" s="40">
        <f t="shared" si="48"/>
        <v>-624.23176999995485</v>
      </c>
      <c r="G232" s="39">
        <f t="shared" si="49"/>
        <v>99.94537347242759</v>
      </c>
      <c r="H232" s="7"/>
    </row>
    <row r="233" spans="1:8" s="3" customFormat="1" ht="21" customHeight="1" x14ac:dyDescent="0.25">
      <c r="A233" s="82"/>
      <c r="B233" s="83"/>
      <c r="C233" s="28" t="s">
        <v>9</v>
      </c>
      <c r="D233" s="54">
        <f>ROUND(D18+D24+D30+D36+D42+D48+D55+D86+D105+D111+D117+D124+D130+D138+D144+D175+D181+D188+D194+D202+D208+D214+D221+D227,5)</f>
        <v>399783.88308</v>
      </c>
      <c r="E233" s="54">
        <f>ROUND(E18+E24+E30+E36+E42+E48+E55+E86+E105+E111+E117+E124+E130+E138+E144+E175+E181+E188+E194+E202+E208+E214+E221+E227,5)</f>
        <v>395281.54765000002</v>
      </c>
      <c r="F233" s="40">
        <f t="shared" si="48"/>
        <v>-4502.3354299999774</v>
      </c>
      <c r="G233" s="39">
        <f t="shared" si="49"/>
        <v>98.873807669455488</v>
      </c>
      <c r="H233" s="7"/>
    </row>
    <row r="234" spans="1:8" s="3" customFormat="1" ht="60.75" x14ac:dyDescent="0.25">
      <c r="A234" s="82"/>
      <c r="B234" s="83"/>
      <c r="C234" s="28" t="s">
        <v>16</v>
      </c>
      <c r="D234" s="52">
        <v>0</v>
      </c>
      <c r="E234" s="53">
        <v>0</v>
      </c>
      <c r="F234" s="33">
        <f t="shared" si="48"/>
        <v>0</v>
      </c>
      <c r="G234" s="39">
        <v>0</v>
      </c>
      <c r="H234" s="7"/>
    </row>
    <row r="235" spans="1:8" s="3" customFormat="1" ht="21.75" customHeight="1" x14ac:dyDescent="0.25">
      <c r="A235" s="84"/>
      <c r="B235" s="85"/>
      <c r="C235" s="28" t="s">
        <v>19</v>
      </c>
      <c r="D235" s="51">
        <f t="shared" ref="D235:E235" si="51">ROUND(D20+D26+D32+D38+D44+D50+D57+D88+D107+D113+D119+D126+D132+D140+D146+D177+D183+D190+D196+D204+D210+D216+D223+D229,1)</f>
        <v>14009.2</v>
      </c>
      <c r="E235" s="51">
        <f t="shared" si="51"/>
        <v>10449.6</v>
      </c>
      <c r="F235" s="40">
        <f t="shared" si="48"/>
        <v>-3559.6000000000004</v>
      </c>
      <c r="G235" s="39">
        <f t="shared" si="49"/>
        <v>74.590983068269423</v>
      </c>
      <c r="H235" s="7"/>
    </row>
    <row r="236" spans="1:8" s="3" customFormat="1" ht="21.75" customHeight="1" x14ac:dyDescent="0.25">
      <c r="A236" s="16"/>
      <c r="B236" s="16"/>
      <c r="C236" s="34"/>
      <c r="D236" s="35"/>
      <c r="E236" s="35"/>
      <c r="F236" s="36"/>
      <c r="G236" s="35"/>
      <c r="H236" s="37"/>
    </row>
    <row r="237" spans="1:8" ht="36.75" customHeight="1" x14ac:dyDescent="0.25">
      <c r="A237" s="16"/>
      <c r="B237" s="16"/>
      <c r="C237" s="17"/>
      <c r="F237" s="26"/>
      <c r="G237" s="2"/>
      <c r="H237" s="2"/>
    </row>
    <row r="238" spans="1:8" ht="22.5" customHeight="1" x14ac:dyDescent="0.25">
      <c r="A238" s="81" t="s">
        <v>0</v>
      </c>
      <c r="B238" s="81"/>
      <c r="C238" s="1" t="s">
        <v>13</v>
      </c>
      <c r="D238" s="15" t="s">
        <v>76</v>
      </c>
      <c r="E238" s="10"/>
      <c r="F238" s="22"/>
      <c r="G238" s="10"/>
      <c r="H238" s="10"/>
    </row>
    <row r="239" spans="1:8" ht="23.25" customHeight="1" x14ac:dyDescent="0.25">
      <c r="A239" s="77" t="s">
        <v>14</v>
      </c>
      <c r="B239" s="77"/>
      <c r="C239" s="1" t="s">
        <v>13</v>
      </c>
      <c r="D239" s="15" t="s">
        <v>77</v>
      </c>
      <c r="E239" s="10"/>
      <c r="F239" s="22"/>
      <c r="G239" s="10"/>
      <c r="H239" s="10"/>
    </row>
    <row r="240" spans="1:8" ht="15.75" x14ac:dyDescent="0.25">
      <c r="A240" s="77" t="s">
        <v>15</v>
      </c>
      <c r="B240" s="77"/>
      <c r="C240" s="1" t="s">
        <v>13</v>
      </c>
      <c r="D240" s="15" t="s">
        <v>78</v>
      </c>
      <c r="E240" s="10"/>
      <c r="F240" s="22"/>
      <c r="G240" s="10"/>
      <c r="H240" s="10"/>
    </row>
    <row r="241" spans="1:7" ht="15.75" x14ac:dyDescent="0.25">
      <c r="F241" s="22"/>
      <c r="G241" s="10"/>
    </row>
    <row r="242" spans="1:7" ht="15.75" x14ac:dyDescent="0.25">
      <c r="F242" s="22"/>
      <c r="G242" s="10"/>
    </row>
    <row r="243" spans="1:7" ht="30.75" customHeight="1" x14ac:dyDescent="0.25">
      <c r="A243" s="75" t="s">
        <v>37</v>
      </c>
      <c r="B243" s="76"/>
      <c r="F243" s="22"/>
      <c r="G243" s="10"/>
    </row>
  </sheetData>
  <mergeCells count="102">
    <mergeCell ref="A1:H1"/>
    <mergeCell ref="A96:A101"/>
    <mergeCell ref="B96:B101"/>
    <mergeCell ref="A90:A95"/>
    <mergeCell ref="B52:B57"/>
    <mergeCell ref="H90:H95"/>
    <mergeCell ref="H65:H70"/>
    <mergeCell ref="H71:H76"/>
    <mergeCell ref="H77:H82"/>
    <mergeCell ref="B77:B82"/>
    <mergeCell ref="A83:A88"/>
    <mergeCell ref="B83:B88"/>
    <mergeCell ref="A243:B243"/>
    <mergeCell ref="A239:B239"/>
    <mergeCell ref="A240:B240"/>
    <mergeCell ref="A2:H2"/>
    <mergeCell ref="D10:E10"/>
    <mergeCell ref="F10:F11"/>
    <mergeCell ref="G10:G11"/>
    <mergeCell ref="A10:A11"/>
    <mergeCell ref="B10:B11"/>
    <mergeCell ref="C10:C11"/>
    <mergeCell ref="H10:H11"/>
    <mergeCell ref="A238:B238"/>
    <mergeCell ref="A15:A20"/>
    <mergeCell ref="B15:B20"/>
    <mergeCell ref="B21:B26"/>
    <mergeCell ref="A230:B235"/>
    <mergeCell ref="A197:H197"/>
    <mergeCell ref="A120:H120"/>
    <mergeCell ref="A51:H51"/>
    <mergeCell ref="A127:A132"/>
    <mergeCell ref="B127:B132"/>
    <mergeCell ref="A133:H133"/>
    <mergeCell ref="B166:B171"/>
    <mergeCell ref="H135:H140"/>
    <mergeCell ref="A59:A64"/>
    <mergeCell ref="B59:B64"/>
    <mergeCell ref="A65:A70"/>
    <mergeCell ref="A52:A57"/>
    <mergeCell ref="H27:H32"/>
    <mergeCell ref="H33:H38"/>
    <mergeCell ref="H59:H64"/>
    <mergeCell ref="B90:B95"/>
    <mergeCell ref="A77:A82"/>
    <mergeCell ref="A71:A76"/>
    <mergeCell ref="B71:B76"/>
    <mergeCell ref="C6:H6"/>
    <mergeCell ref="C7:H7"/>
    <mergeCell ref="A27:A32"/>
    <mergeCell ref="B27:B32"/>
    <mergeCell ref="A33:A38"/>
    <mergeCell ref="B33:B38"/>
    <mergeCell ref="A14:H14"/>
    <mergeCell ref="A13:H13"/>
    <mergeCell ref="A21:A26"/>
    <mergeCell ref="A166:A171"/>
    <mergeCell ref="A184:H184"/>
    <mergeCell ref="A172:A177"/>
    <mergeCell ref="B172:B177"/>
    <mergeCell ref="A198:H198"/>
    <mergeCell ref="A185:A190"/>
    <mergeCell ref="B185:B190"/>
    <mergeCell ref="A191:A196"/>
    <mergeCell ref="B191:B196"/>
    <mergeCell ref="A178:A183"/>
    <mergeCell ref="B178:B183"/>
    <mergeCell ref="A224:A229"/>
    <mergeCell ref="B224:B229"/>
    <mergeCell ref="A199:A204"/>
    <mergeCell ref="B199:B204"/>
    <mergeCell ref="A205:A210"/>
    <mergeCell ref="B205:B210"/>
    <mergeCell ref="A211:A216"/>
    <mergeCell ref="B211:B216"/>
    <mergeCell ref="A217:H217"/>
    <mergeCell ref="A218:A223"/>
    <mergeCell ref="B218:B223"/>
    <mergeCell ref="B121:B126"/>
    <mergeCell ref="A121:A126"/>
    <mergeCell ref="B141:B146"/>
    <mergeCell ref="A160:A165"/>
    <mergeCell ref="B65:B70"/>
    <mergeCell ref="A39:A44"/>
    <mergeCell ref="B39:B44"/>
    <mergeCell ref="A45:A50"/>
    <mergeCell ref="B45:B50"/>
    <mergeCell ref="B160:B165"/>
    <mergeCell ref="A134:H134"/>
    <mergeCell ref="A148:A153"/>
    <mergeCell ref="B148:B153"/>
    <mergeCell ref="A154:A159"/>
    <mergeCell ref="B154:B159"/>
    <mergeCell ref="A135:A140"/>
    <mergeCell ref="B135:B140"/>
    <mergeCell ref="A141:A146"/>
    <mergeCell ref="A114:A119"/>
    <mergeCell ref="B114:B119"/>
    <mergeCell ref="A102:A107"/>
    <mergeCell ref="B102:B107"/>
    <mergeCell ref="A108:A113"/>
    <mergeCell ref="B108:B113"/>
  </mergeCells>
  <pageMargins left="0.59055118110236227" right="0.39370078740157483" top="0.39370078740157483" bottom="0.39370078740157483" header="0" footer="0"/>
  <pageSetup paperSize="9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2016-03-22T10:35:56Z</dcterms:modified>
</cp:coreProperties>
</file>