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komfin\Общие_папки\Доходы, расходы общая\2022\! Ежеквартальная отчетность\до 1 (не позднее) Отчет по МП\Комплексный план\10. МП 17_+550т.р.+500\в УОиПЦП\"/>
    </mc:Choice>
  </mc:AlternateContent>
  <xr:revisionPtr revIDLastSave="0" documentId="13_ncr:1_{BBAC4ADC-58A8-4D4E-8681-ADD343642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лица №1" sheetId="1" r:id="rId1"/>
  </sheets>
  <definedNames>
    <definedName name="Z_0442DFCF_4AF5_46BB_83EA_36E351464B83_.wvu.PrintArea" localSheetId="0" hidden="1">'таблица №1'!$A$9:$Q$33</definedName>
    <definedName name="Z_0442DFCF_4AF5_46BB_83EA_36E351464B83_.wvu.PrintTitles" localSheetId="0" hidden="1">'таблица №1'!$A:$B,'таблица №1'!$16:$17</definedName>
    <definedName name="Z_05CA287B_A353_4263_B462_1CD71F30B7DE_.wvu.PrintArea" localSheetId="0" hidden="1">'таблица №1'!$A$7:$Q$33</definedName>
    <definedName name="Z_05CA287B_A353_4263_B462_1CD71F30B7DE_.wvu.PrintTitles" localSheetId="0" hidden="1">'таблица №1'!$A:$B,'таблица №1'!$16:$17</definedName>
    <definedName name="Z_1B8D0ACA_689B_4733_89E0_22595616CC2F_.wvu.PrintArea" localSheetId="0" hidden="1">'таблица №1'!$A$9:$Q$33</definedName>
    <definedName name="Z_1B8D0ACA_689B_4733_89E0_22595616CC2F_.wvu.PrintTitles" localSheetId="0" hidden="1">'таблица №1'!$A:$B,'таблица №1'!$16:$17</definedName>
    <definedName name="Z_36C52D05_2473_4FC9_B382_AB3A39936F59_.wvu.PrintArea" localSheetId="0" hidden="1">'таблица №1'!$A$9:$Q$33</definedName>
    <definedName name="Z_36C52D05_2473_4FC9_B382_AB3A39936F59_.wvu.PrintTitles" localSheetId="0" hidden="1">'таблица №1'!$A:$B,'таблица №1'!$16:$17</definedName>
    <definedName name="Z_65A4ED56_2920_4D5C_94EF_AF8E95F394DD_.wvu.PrintArea" localSheetId="0" hidden="1">'таблица №1'!$A$9:$Q$33</definedName>
    <definedName name="Z_65A4ED56_2920_4D5C_94EF_AF8E95F394DD_.wvu.PrintTitles" localSheetId="0" hidden="1">'таблица №1'!$A:$B,'таблица №1'!$16:$17</definedName>
    <definedName name="Z_6F870F9C_72FA_43A3_B647_34CC4F609014_.wvu.PrintArea" localSheetId="0" hidden="1">'таблица №1'!$A$9:$Q$33</definedName>
    <definedName name="Z_6F870F9C_72FA_43A3_B647_34CC4F609014_.wvu.PrintTitles" localSheetId="0" hidden="1">'таблица №1'!$A:$B,'таблица №1'!$16:$17</definedName>
    <definedName name="_xlnm.Print_Titles" localSheetId="0">'таблица №1'!$A:$B,'таблица №1'!$16:$17</definedName>
  </definedNames>
  <calcPr calcId="191029"/>
  <customWorkbookViews>
    <customWorkbookView name="Николаева Ольга Владимировна - Личное представление" guid="{05CA287B-A353-4263-B462-1CD71F30B7DE}" mergeInterval="0" personalView="1" maximized="1" windowWidth="1916" windowHeight="735" activeSheetId="1"/>
    <customWorkbookView name="Исакова Наталья Петровна - Личное представление" guid="{65A4ED56-2920-4D5C-94EF-AF8E95F394DD}" mergeInterval="0" personalView="1" maximized="1" windowWidth="1916" windowHeight="815" activeSheetId="1"/>
    <customWorkbookView name="Звада Дарья Александровна - Личное представление" guid="{0442DFCF-4AF5-46BB-83EA-36E351464B83}" mergeInterval="0" personalView="1" maximized="1" windowWidth="1916" windowHeight="783" activeSheetId="1"/>
    <customWorkbookView name="Дикарева Ольга Павловна - Личное представление" guid="{6F870F9C-72FA-43A3-B647-34CC4F609014}" mergeInterval="0" personalView="1" maximized="1" windowWidth="1596" windowHeight="635" activeSheetId="1"/>
    <customWorkbookView name="Валеева Алла Петровна - Личное представление" guid="{36C52D05-2473-4FC9-B382-AB3A39936F59}" mergeInterval="0" personalView="1" maximized="1" windowWidth="1596" windowHeight="627" activeSheetId="1"/>
    <customWorkbookView name="Сенчурова Елена Васильевна - Личное представление" guid="{1B8D0ACA-689B-4733-89E0-22595616CC2F}" mergeInterval="0" personalView="1" maximized="1" yWindow="-5" windowWidth="1916" windowHeight="7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1" l="1"/>
  <c r="Q23" i="1" l="1"/>
  <c r="P38" i="1" l="1"/>
  <c r="O23" i="1" l="1"/>
  <c r="N23" i="1" l="1"/>
  <c r="M38" i="1" l="1"/>
  <c r="M23" i="1" l="1"/>
  <c r="Q38" i="1" l="1"/>
  <c r="O38" i="1"/>
  <c r="N38" i="1"/>
  <c r="L38" i="1"/>
  <c r="P23" i="1" l="1"/>
  <c r="I38" i="1" l="1"/>
  <c r="G38" i="1"/>
  <c r="K38" i="1" l="1"/>
  <c r="Q24" i="1" l="1"/>
  <c r="P24" i="1" s="1"/>
  <c r="O24" i="1" s="1"/>
  <c r="N24" i="1" s="1"/>
  <c r="M24" i="1" s="1"/>
  <c r="L24" i="1" s="1"/>
  <c r="K24" i="1" s="1"/>
  <c r="J24" i="1" s="1"/>
  <c r="I24" i="1" s="1"/>
  <c r="H24" i="1" s="1"/>
  <c r="G24" i="1" s="1"/>
  <c r="F24" i="1" s="1"/>
  <c r="Q25" i="1"/>
  <c r="P25" i="1" s="1"/>
  <c r="O25" i="1" s="1"/>
  <c r="N25" i="1" s="1"/>
  <c r="M25" i="1" s="1"/>
  <c r="L25" i="1" s="1"/>
  <c r="K25" i="1" s="1"/>
  <c r="J25" i="1" s="1"/>
  <c r="I25" i="1" s="1"/>
  <c r="H25" i="1" s="1"/>
  <c r="G25" i="1" s="1"/>
  <c r="F25" i="1" s="1"/>
  <c r="Q21" i="1"/>
  <c r="P21" i="1" s="1"/>
  <c r="O21" i="1" s="1"/>
  <c r="N21" i="1" s="1"/>
  <c r="M21" i="1" s="1"/>
  <c r="L21" i="1" s="1"/>
  <c r="K21" i="1" s="1"/>
  <c r="J21" i="1" s="1"/>
  <c r="I21" i="1" s="1"/>
  <c r="H21" i="1" s="1"/>
  <c r="G21" i="1" s="1"/>
  <c r="F21" i="1" s="1"/>
  <c r="Q33" i="1"/>
  <c r="G30" i="1"/>
  <c r="H30" i="1"/>
  <c r="I30" i="1"/>
  <c r="J30" i="1"/>
  <c r="K30" i="1"/>
  <c r="L30" i="1"/>
  <c r="M30" i="1"/>
  <c r="N30" i="1"/>
  <c r="O30" i="1"/>
  <c r="P30" i="1"/>
  <c r="Q30" i="1"/>
  <c r="F30" i="1"/>
  <c r="J38" i="1" l="1"/>
  <c r="H38" i="1"/>
  <c r="F38" i="1"/>
  <c r="Q37" i="1"/>
  <c r="P37" i="1"/>
  <c r="O37" i="1"/>
  <c r="N37" i="1"/>
  <c r="M37" i="1"/>
  <c r="L37" i="1"/>
  <c r="K37" i="1"/>
  <c r="J37" i="1"/>
  <c r="I37" i="1"/>
  <c r="H37" i="1"/>
  <c r="G37" i="1"/>
  <c r="F37" i="1"/>
  <c r="F35" i="1" s="1"/>
  <c r="P41" i="1" l="1"/>
  <c r="I59" i="1" l="1"/>
  <c r="I66" i="1" s="1"/>
  <c r="G62" i="1" l="1"/>
  <c r="G69" i="1" s="1"/>
  <c r="H62" i="1"/>
  <c r="H69" i="1" s="1"/>
  <c r="I62" i="1"/>
  <c r="I69" i="1" s="1"/>
  <c r="J62" i="1"/>
  <c r="J69" i="1" s="1"/>
  <c r="K62" i="1"/>
  <c r="K69" i="1" s="1"/>
  <c r="L62" i="1"/>
  <c r="L69" i="1" s="1"/>
  <c r="M62" i="1"/>
  <c r="M69" i="1" s="1"/>
  <c r="N62" i="1"/>
  <c r="N69" i="1" s="1"/>
  <c r="O62" i="1"/>
  <c r="O69" i="1" s="1"/>
  <c r="P62" i="1"/>
  <c r="P69" i="1" s="1"/>
  <c r="Q62" i="1"/>
  <c r="Q69" i="1" s="1"/>
  <c r="G61" i="1"/>
  <c r="H61" i="1"/>
  <c r="I61" i="1"/>
  <c r="J61" i="1"/>
  <c r="K61" i="1"/>
  <c r="L61" i="1"/>
  <c r="M61" i="1"/>
  <c r="N61" i="1"/>
  <c r="O61" i="1"/>
  <c r="P61" i="1"/>
  <c r="Q61" i="1"/>
  <c r="F62" i="1"/>
  <c r="F69" i="1" s="1"/>
  <c r="F61" i="1"/>
  <c r="F59" i="1"/>
  <c r="F66" i="1" s="1"/>
  <c r="E69" i="1" l="1"/>
  <c r="E62" i="1"/>
  <c r="E61" i="1"/>
  <c r="Q60" i="1"/>
  <c r="P60" i="1"/>
  <c r="O60" i="1"/>
  <c r="N60" i="1"/>
  <c r="M60" i="1"/>
  <c r="L60" i="1"/>
  <c r="K60" i="1"/>
  <c r="J60" i="1"/>
  <c r="I60" i="1"/>
  <c r="H60" i="1"/>
  <c r="G60" i="1"/>
  <c r="F60" i="1"/>
  <c r="Q59" i="1"/>
  <c r="Q66" i="1" s="1"/>
  <c r="P59" i="1"/>
  <c r="P66" i="1" s="1"/>
  <c r="M59" i="1"/>
  <c r="M66" i="1" s="1"/>
  <c r="L59" i="1"/>
  <c r="L66" i="1" s="1"/>
  <c r="H59" i="1"/>
  <c r="H66" i="1" s="1"/>
  <c r="Q58" i="1"/>
  <c r="P58" i="1"/>
  <c r="O58" i="1"/>
  <c r="N58" i="1"/>
  <c r="M58" i="1"/>
  <c r="L58" i="1"/>
  <c r="K58" i="1"/>
  <c r="J58" i="1"/>
  <c r="I58" i="1"/>
  <c r="H58" i="1"/>
  <c r="G58" i="1"/>
  <c r="F58" i="1"/>
  <c r="Q57" i="1"/>
  <c r="P57" i="1"/>
  <c r="O57" i="1"/>
  <c r="N57" i="1"/>
  <c r="M57" i="1"/>
  <c r="L57" i="1"/>
  <c r="K57" i="1"/>
  <c r="J57" i="1"/>
  <c r="I57" i="1"/>
  <c r="H57" i="1"/>
  <c r="G57" i="1"/>
  <c r="F57" i="1"/>
  <c r="E55" i="1"/>
  <c r="E54" i="1"/>
  <c r="E53" i="1"/>
  <c r="E52" i="1"/>
  <c r="E51" i="1"/>
  <c r="E50" i="1"/>
  <c r="Q49" i="1"/>
  <c r="P49" i="1"/>
  <c r="O49" i="1"/>
  <c r="N49" i="1"/>
  <c r="M49" i="1"/>
  <c r="L49" i="1"/>
  <c r="K49" i="1"/>
  <c r="J49" i="1"/>
  <c r="I49" i="1"/>
  <c r="H49" i="1"/>
  <c r="G49" i="1"/>
  <c r="F49" i="1"/>
  <c r="E48" i="1"/>
  <c r="E47" i="1"/>
  <c r="E46" i="1"/>
  <c r="E45" i="1"/>
  <c r="E44" i="1"/>
  <c r="E43" i="1"/>
  <c r="Q42" i="1"/>
  <c r="P42" i="1"/>
  <c r="O42" i="1"/>
  <c r="N42" i="1"/>
  <c r="M42" i="1"/>
  <c r="L42" i="1"/>
  <c r="K42" i="1"/>
  <c r="J42" i="1"/>
  <c r="I42" i="1"/>
  <c r="H42" i="1"/>
  <c r="G42" i="1"/>
  <c r="F42" i="1"/>
  <c r="E41" i="1"/>
  <c r="E40" i="1"/>
  <c r="E39" i="1"/>
  <c r="O59" i="1"/>
  <c r="O66" i="1" s="1"/>
  <c r="N35" i="1"/>
  <c r="K59" i="1"/>
  <c r="K66" i="1" s="1"/>
  <c r="J35" i="1"/>
  <c r="G59" i="1"/>
  <c r="G66" i="1" s="1"/>
  <c r="E38" i="1"/>
  <c r="E37" i="1"/>
  <c r="E36" i="1"/>
  <c r="Q35" i="1"/>
  <c r="P35" i="1"/>
  <c r="M35" i="1"/>
  <c r="L35" i="1"/>
  <c r="I35" i="1"/>
  <c r="H35" i="1"/>
  <c r="E60" i="1" l="1"/>
  <c r="E42" i="1"/>
  <c r="I56" i="1"/>
  <c r="M56" i="1"/>
  <c r="Q56" i="1"/>
  <c r="E49" i="1"/>
  <c r="E57" i="1"/>
  <c r="E58" i="1"/>
  <c r="H56" i="1"/>
  <c r="G56" i="1"/>
  <c r="P56" i="1"/>
  <c r="O56" i="1"/>
  <c r="K56" i="1"/>
  <c r="L56" i="1"/>
  <c r="G35" i="1"/>
  <c r="K35" i="1"/>
  <c r="O35" i="1"/>
  <c r="J59" i="1"/>
  <c r="J66" i="1" s="1"/>
  <c r="N59" i="1"/>
  <c r="N66" i="1" s="1"/>
  <c r="F56" i="1"/>
  <c r="E35" i="1" l="1"/>
  <c r="N56" i="1"/>
  <c r="J56" i="1"/>
  <c r="E59" i="1"/>
  <c r="E56" i="1" s="1"/>
  <c r="E66" i="1" l="1"/>
  <c r="Q20" i="1" l="1"/>
  <c r="H31" i="1" l="1"/>
  <c r="H67" i="1" s="1"/>
  <c r="G31" i="1"/>
  <c r="G67" i="1" s="1"/>
  <c r="F31" i="1"/>
  <c r="F67" i="1" s="1"/>
  <c r="E23" i="1" l="1"/>
  <c r="E22" i="1" l="1"/>
  <c r="E21" i="1"/>
  <c r="I31" i="1"/>
  <c r="I67" i="1" s="1"/>
  <c r="J31" i="1"/>
  <c r="J67" i="1" s="1"/>
  <c r="K31" i="1"/>
  <c r="K67" i="1" s="1"/>
  <c r="L31" i="1"/>
  <c r="L67" i="1" s="1"/>
  <c r="M31" i="1"/>
  <c r="M67" i="1" s="1"/>
  <c r="N31" i="1"/>
  <c r="N67" i="1" s="1"/>
  <c r="O31" i="1"/>
  <c r="O67" i="1" s="1"/>
  <c r="P31" i="1"/>
  <c r="P67" i="1" s="1"/>
  <c r="Q31" i="1"/>
  <c r="Q67" i="1" s="1"/>
  <c r="G32" i="1"/>
  <c r="G68" i="1" s="1"/>
  <c r="H32" i="1"/>
  <c r="H68" i="1" s="1"/>
  <c r="I32" i="1"/>
  <c r="I68" i="1" s="1"/>
  <c r="J32" i="1"/>
  <c r="J68" i="1" s="1"/>
  <c r="K32" i="1"/>
  <c r="K68" i="1" s="1"/>
  <c r="L32" i="1"/>
  <c r="L68" i="1" s="1"/>
  <c r="M32" i="1"/>
  <c r="M68" i="1" s="1"/>
  <c r="N32" i="1"/>
  <c r="N68" i="1" s="1"/>
  <c r="O32" i="1"/>
  <c r="O68" i="1" s="1"/>
  <c r="P32" i="1"/>
  <c r="P68" i="1" s="1"/>
  <c r="Q32" i="1"/>
  <c r="Q68" i="1" s="1"/>
  <c r="F32" i="1"/>
  <c r="F68" i="1" s="1"/>
  <c r="G28" i="1"/>
  <c r="G64" i="1" s="1"/>
  <c r="H28" i="1"/>
  <c r="H64" i="1" s="1"/>
  <c r="I28" i="1"/>
  <c r="I64" i="1" s="1"/>
  <c r="J28" i="1"/>
  <c r="J64" i="1" s="1"/>
  <c r="K28" i="1"/>
  <c r="K64" i="1" s="1"/>
  <c r="L28" i="1"/>
  <c r="L64" i="1" s="1"/>
  <c r="M28" i="1"/>
  <c r="M64" i="1" s="1"/>
  <c r="N28" i="1"/>
  <c r="N64" i="1" s="1"/>
  <c r="O28" i="1"/>
  <c r="O64" i="1" s="1"/>
  <c r="P28" i="1"/>
  <c r="P64" i="1" s="1"/>
  <c r="Q28" i="1"/>
  <c r="Q64" i="1" s="1"/>
  <c r="G29" i="1"/>
  <c r="H29" i="1"/>
  <c r="I29" i="1"/>
  <c r="J29" i="1"/>
  <c r="K29" i="1"/>
  <c r="L29" i="1"/>
  <c r="M29" i="1"/>
  <c r="N29" i="1"/>
  <c r="O29" i="1"/>
  <c r="P29" i="1"/>
  <c r="Q29" i="1"/>
  <c r="F29" i="1"/>
  <c r="F65" i="1" s="1"/>
  <c r="F28" i="1"/>
  <c r="F64" i="1" s="1"/>
  <c r="H65" i="1" l="1"/>
  <c r="H63" i="1" s="1"/>
  <c r="O65" i="1"/>
  <c r="O63" i="1" s="1"/>
  <c r="K65" i="1"/>
  <c r="K63" i="1" s="1"/>
  <c r="G65" i="1"/>
  <c r="G63" i="1" s="1"/>
  <c r="J65" i="1"/>
  <c r="J63" i="1" s="1"/>
  <c r="P65" i="1"/>
  <c r="P63" i="1" s="1"/>
  <c r="L65" i="1"/>
  <c r="L63" i="1" s="1"/>
  <c r="N65" i="1"/>
  <c r="N63" i="1" s="1"/>
  <c r="Q65" i="1"/>
  <c r="Q63" i="1" s="1"/>
  <c r="M65" i="1"/>
  <c r="M63" i="1" s="1"/>
  <c r="I65" i="1"/>
  <c r="I63" i="1" s="1"/>
  <c r="E64" i="1"/>
  <c r="E68" i="1"/>
  <c r="E67" i="1"/>
  <c r="F63" i="1"/>
  <c r="E29" i="1"/>
  <c r="E32" i="1"/>
  <c r="E24" i="1"/>
  <c r="E25" i="1"/>
  <c r="E65" i="1" l="1"/>
  <c r="E63" i="1" s="1"/>
  <c r="Q27" i="1"/>
  <c r="E31" i="1"/>
  <c r="E28" i="1"/>
  <c r="E30" i="1" l="1"/>
  <c r="F27" i="1" l="1"/>
  <c r="F20" i="1" l="1"/>
  <c r="L27" i="1"/>
  <c r="K27" i="1"/>
  <c r="G27" i="1"/>
  <c r="N27" i="1"/>
  <c r="O27" i="1"/>
  <c r="O20" i="1"/>
  <c r="H27" i="1"/>
  <c r="N20" i="1"/>
  <c r="I27" i="1"/>
  <c r="I20" i="1"/>
  <c r="K20" i="1"/>
  <c r="E33" i="1"/>
  <c r="E27" i="1" s="1"/>
  <c r="J27" i="1"/>
  <c r="J20" i="1"/>
  <c r="L20" i="1"/>
  <c r="M27" i="1"/>
  <c r="M20" i="1"/>
  <c r="H20" i="1"/>
  <c r="P27" i="1"/>
  <c r="P20" i="1"/>
  <c r="E26" i="1" l="1"/>
  <c r="E20" i="1" s="1"/>
  <c r="G20" i="1"/>
</calcChain>
</file>

<file path=xl/sharedStrings.xml><?xml version="1.0" encoding="utf-8"?>
<sst xmlns="http://schemas.openxmlformats.org/spreadsheetml/2006/main" count="101" uniqueCount="57">
  <si>
    <t xml:space="preserve">№ </t>
  </si>
  <si>
    <t>ФБ</t>
  </si>
  <si>
    <t>БАО</t>
  </si>
  <si>
    <t>МБ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</si>
  <si>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</si>
  <si>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</si>
  <si>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</si>
  <si>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</si>
  <si>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</si>
  <si>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</si>
  <si>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</si>
  <si>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</si>
  <si>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</si>
  <si>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</si>
  <si>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</si>
  <si>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</si>
  <si>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Источники финансирования</t>
  </si>
  <si>
    <t>всего</t>
  </si>
  <si>
    <t>Всего</t>
  </si>
  <si>
    <t xml:space="preserve">КОМПЛЕКСНЫЙ ПЛАН </t>
  </si>
  <si>
    <t>тыс.рублей</t>
  </si>
  <si>
    <t>Финансовые затраты на реализацию муниципальной программы
(планируемое освоение)</t>
  </si>
  <si>
    <t>средства по Соглашениям по передаче полномочий*</t>
  </si>
  <si>
    <t>Подпрограмма I "Организация бюджетного процесса в Нефтеюганском районе"</t>
  </si>
  <si>
    <t xml:space="preserve">Итого по подпрограмме I </t>
  </si>
  <si>
    <t>1.1</t>
  </si>
  <si>
    <t>СОГЛАСОВАНО</t>
  </si>
  <si>
    <t>(куратор ответственного исполнителя)</t>
  </si>
  <si>
    <t>Ответственный за подготовку свода:</t>
  </si>
  <si>
    <t>Подпрограмма III "Обеспечение сбалансированности бюджета Нефтеюганского района"</t>
  </si>
  <si>
    <t>3.1</t>
  </si>
  <si>
    <t>3.2</t>
  </si>
  <si>
    <t>3.3</t>
  </si>
  <si>
    <t xml:space="preserve">Итого по подпрограмме III </t>
  </si>
  <si>
    <t xml:space="preserve">Всего по муниципальной программе
</t>
  </si>
  <si>
    <t>Структурный элемент (основное мероприятие) муниципальной программы/мероприятия</t>
  </si>
  <si>
    <t xml:space="preserve">Ответственный исполнитель, соисполнитель мероприятия
( структурное подразделение, ФИО, должность,
 № тел.)
</t>
  </si>
  <si>
    <t>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указаны справочно и не суммируются по строке «Всего».</t>
  </si>
  <si>
    <t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
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</t>
  </si>
  <si>
    <t>средства поселений **</t>
  </si>
  <si>
    <t>иные источники***</t>
  </si>
  <si>
    <t>***Иные источники заполняется при наличии информации в таблице 2.</t>
  </si>
  <si>
    <t xml:space="preserve">департамент финансов Нефтеюганского района </t>
  </si>
  <si>
    <t>Основное мероприятие: Организация планирования, исполнения бюджета Нефтеюганского района и формирование отчетности об исполнении бюджета Нефтеюганского района
(показатель 1)</t>
  </si>
  <si>
    <t xml:space="preserve">Основное мероприятие: Выравнивание бюджетной обеспеченности, обеспечение сбалансированности, направление финансовых средств, выделенных из других уровней бюджетов поселениям, входящим в состав Нефтеюганского района 
показатели 6,9,11) </t>
  </si>
  <si>
    <t xml:space="preserve">Основное мероприятие: Повышение качества управления муниципальными финансами Нефтеюганского района
(показатель 7) </t>
  </si>
  <si>
    <t>Основное мероприятие: Стимулирование развития практик инициативного бюджетирования 
(показатель 8)</t>
  </si>
  <si>
    <t>Э.И.Топал 8(3463) 220-658</t>
  </si>
  <si>
    <t>"___________"________________2022</t>
  </si>
  <si>
    <t>Муниципальная программа Нефтеюганского района  "Управление  муниципальными финансами в Нефтеюганском  районе  на 2019- 2024 годы и на период до 2030 года" на 2022 год</t>
  </si>
  <si>
    <t>Л.И.Щегульная</t>
  </si>
  <si>
    <t>Заместитель главы Нефтеюганского района</t>
  </si>
  <si>
    <t>Директор департамента финансов</t>
  </si>
  <si>
    <t>О.А.Кофанова</t>
  </si>
  <si>
    <t>департамент финансов Нефтеюганского района</t>
  </si>
  <si>
    <t>А.П. Валеева 8(3463) 250-148 пункт 3.1, 3.2</t>
  </si>
  <si>
    <t>А.Р. Садыкова 8(3463) 290-065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</si>
</sst>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000\ _₽_-;\-* #,##0.00000\ _₽_-;_-* &quot;-&quot;?????\ _₽_-;_-@_-"/>
    <numFmt numFmtId="165" formatCode="#,##0.00000"/>
    <numFmt numFmtId="166" formatCode="#,##0.00000_ ;\-#,##0.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9" fillId="2" borderId="0" xfId="0" applyFont="1" applyFill="1"/>
    <xf numFmtId="0" fontId="3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12" fillId="2" borderId="0" xfId="0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/>
    <xf numFmtId="0" fontId="14" fillId="2" borderId="0" xfId="0" applyFont="1" applyFill="1"/>
    <xf numFmtId="0" fontId="15" fillId="2" borderId="0" xfId="0" applyFont="1" applyFill="1" applyBorder="1" applyAlignment="1">
      <alignment vertical="top" wrapText="1"/>
    </xf>
    <xf numFmtId="164" fontId="2" fillId="2" borderId="0" xfId="0" applyNumberFormat="1" applyFont="1" applyFill="1"/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wrapText="1"/>
    </xf>
    <xf numFmtId="0" fontId="12" fillId="2" borderId="0" xfId="1" applyFont="1" applyFill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8" fillId="2" borderId="0" xfId="0" applyFont="1" applyFill="1"/>
    <xf numFmtId="0" fontId="19" fillId="2" borderId="0" xfId="0" applyFont="1" applyFill="1"/>
    <xf numFmtId="165" fontId="5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/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abSelected="1" zoomScale="70" zoomScaleNormal="70" zoomScaleSheetLayoutView="70" workbookViewId="0">
      <pane xSplit="4" ySplit="19" topLeftCell="E20" activePane="bottomRight" state="frozen"/>
      <selection pane="topRight" activeCell="E1" sqref="E1"/>
      <selection pane="bottomLeft" activeCell="A20" sqref="A20"/>
      <selection pane="bottomRight" activeCell="B78" sqref="B78"/>
    </sheetView>
  </sheetViews>
  <sheetFormatPr defaultColWidth="8.85546875" defaultRowHeight="15" x14ac:dyDescent="0.25"/>
  <cols>
    <col min="1" max="1" width="5.5703125" style="1" customWidth="1"/>
    <col min="2" max="3" width="28.85546875" style="2" customWidth="1"/>
    <col min="4" max="4" width="22.28515625" style="2" customWidth="1"/>
    <col min="5" max="17" width="20.140625" style="3" customWidth="1"/>
    <col min="18" max="16384" width="8.85546875" style="2"/>
  </cols>
  <sheetData>
    <row r="1" spans="1:17" ht="16.5" x14ac:dyDescent="0.25">
      <c r="N1" s="10"/>
      <c r="O1" s="11"/>
      <c r="P1" s="11"/>
      <c r="Q1" s="12"/>
    </row>
    <row r="4" spans="1:17" x14ac:dyDescent="0.25">
      <c r="N4" s="97" t="s">
        <v>26</v>
      </c>
      <c r="O4" s="97"/>
      <c r="P4" s="97"/>
      <c r="Q4" s="97"/>
    </row>
    <row r="5" spans="1:17" ht="21.75" customHeight="1" x14ac:dyDescent="0.3">
      <c r="A5" s="41"/>
      <c r="B5" s="42"/>
      <c r="C5" s="42"/>
      <c r="D5" s="42"/>
      <c r="E5" s="43"/>
      <c r="F5" s="43"/>
      <c r="G5" s="43"/>
      <c r="H5" s="43"/>
      <c r="I5" s="43"/>
      <c r="J5" s="43"/>
      <c r="K5" s="43"/>
      <c r="L5" s="43"/>
      <c r="M5" s="43"/>
      <c r="N5" s="98" t="s">
        <v>50</v>
      </c>
      <c r="O5" s="98"/>
      <c r="P5" s="98"/>
      <c r="Q5" s="98"/>
    </row>
    <row r="6" spans="1:17" ht="14.25" customHeight="1" x14ac:dyDescent="0.25">
      <c r="A6" s="41"/>
      <c r="B6" s="42"/>
      <c r="C6" s="42"/>
      <c r="D6" s="42"/>
      <c r="E6" s="43"/>
      <c r="F6" s="43"/>
      <c r="G6" s="43"/>
      <c r="H6" s="43"/>
      <c r="I6" s="43"/>
      <c r="J6" s="43"/>
      <c r="K6" s="43"/>
      <c r="L6" s="43"/>
      <c r="M6" s="43"/>
      <c r="N6" s="99" t="s">
        <v>27</v>
      </c>
      <c r="O6" s="99"/>
      <c r="P6" s="99"/>
      <c r="Q6" s="99"/>
    </row>
    <row r="7" spans="1:17" ht="48.75" customHeight="1" x14ac:dyDescent="0.3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  <c r="N7" s="96" t="s">
        <v>51</v>
      </c>
      <c r="O7" s="96"/>
      <c r="P7" s="96"/>
      <c r="Q7" s="96"/>
    </row>
    <row r="8" spans="1:17" ht="35.25" customHeight="1" x14ac:dyDescent="0.2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00" t="s">
        <v>48</v>
      </c>
      <c r="O8" s="100"/>
      <c r="P8" s="100"/>
      <c r="Q8" s="100"/>
    </row>
    <row r="9" spans="1:17" ht="23.25" customHeight="1" x14ac:dyDescent="0.25">
      <c r="A9" s="44"/>
      <c r="B9" s="45"/>
      <c r="C9" s="45"/>
      <c r="D9" s="45"/>
      <c r="E9" s="45"/>
      <c r="F9" s="45"/>
      <c r="G9" s="47"/>
      <c r="H9" s="45"/>
      <c r="I9" s="45"/>
      <c r="J9" s="45"/>
      <c r="K9" s="45"/>
      <c r="L9" s="45"/>
      <c r="M9" s="45"/>
      <c r="N9" s="48"/>
      <c r="O9" s="48"/>
      <c r="P9" s="48"/>
      <c r="Q9" s="48"/>
    </row>
    <row r="10" spans="1:17" ht="16.5" x14ac:dyDescent="0.25">
      <c r="A10" s="44"/>
      <c r="B10" s="45"/>
      <c r="C10" s="45"/>
      <c r="D10" s="45"/>
      <c r="E10" s="45"/>
      <c r="F10" s="45"/>
      <c r="G10" s="47"/>
      <c r="H10" s="45"/>
      <c r="I10" s="45"/>
      <c r="J10" s="45"/>
      <c r="K10" s="45"/>
      <c r="L10" s="45"/>
      <c r="M10" s="45"/>
      <c r="N10" s="49"/>
      <c r="O10" s="49"/>
      <c r="P10" s="49"/>
      <c r="Q10" s="49"/>
    </row>
    <row r="11" spans="1:17" ht="18" customHeight="1" x14ac:dyDescent="0.25">
      <c r="A11" s="103" t="s">
        <v>19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7" ht="15" customHeight="1" x14ac:dyDescent="0.25">
      <c r="A12" s="101" t="s">
        <v>49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</row>
    <row r="13" spans="1:17" ht="12.6" customHeight="1" x14ac:dyDescent="0.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</row>
    <row r="14" spans="1:17" ht="49.5" customHeight="1" x14ac:dyDescent="0.25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45"/>
      <c r="P14" s="107"/>
      <c r="Q14" s="107"/>
    </row>
    <row r="15" spans="1:17" ht="16.5" customHeight="1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45"/>
      <c r="P15" s="52"/>
      <c r="Q15" s="52" t="s">
        <v>20</v>
      </c>
    </row>
    <row r="16" spans="1:17" s="4" customFormat="1" ht="42.75" customHeight="1" x14ac:dyDescent="0.25">
      <c r="A16" s="79" t="s">
        <v>0</v>
      </c>
      <c r="B16" s="79" t="s">
        <v>35</v>
      </c>
      <c r="C16" s="68" t="s">
        <v>36</v>
      </c>
      <c r="D16" s="79" t="s">
        <v>16</v>
      </c>
      <c r="E16" s="79" t="s">
        <v>18</v>
      </c>
      <c r="F16" s="79" t="s">
        <v>21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s="4" customFormat="1" ht="24.75" customHeight="1" x14ac:dyDescent="0.25">
      <c r="A17" s="79"/>
      <c r="B17" s="79"/>
      <c r="C17" s="70"/>
      <c r="D17" s="79"/>
      <c r="E17" s="79"/>
      <c r="F17" s="53" t="s">
        <v>4</v>
      </c>
      <c r="G17" s="53" t="s">
        <v>5</v>
      </c>
      <c r="H17" s="53" t="s">
        <v>6</v>
      </c>
      <c r="I17" s="53" t="s">
        <v>7</v>
      </c>
      <c r="J17" s="53" t="s">
        <v>8</v>
      </c>
      <c r="K17" s="53" t="s">
        <v>9</v>
      </c>
      <c r="L17" s="53" t="s">
        <v>10</v>
      </c>
      <c r="M17" s="53" t="s">
        <v>11</v>
      </c>
      <c r="N17" s="53" t="s">
        <v>12</v>
      </c>
      <c r="O17" s="53" t="s">
        <v>13</v>
      </c>
      <c r="P17" s="53" t="s">
        <v>14</v>
      </c>
      <c r="Q17" s="53" t="s">
        <v>15</v>
      </c>
    </row>
    <row r="18" spans="1:17" s="5" customFormat="1" ht="15" customHeight="1" x14ac:dyDescent="0.2">
      <c r="A18" s="54">
        <v>1</v>
      </c>
      <c r="B18" s="54">
        <v>2</v>
      </c>
      <c r="C18" s="54">
        <v>3</v>
      </c>
      <c r="D18" s="54">
        <v>4</v>
      </c>
      <c r="E18" s="55">
        <v>5</v>
      </c>
      <c r="F18" s="54">
        <v>6</v>
      </c>
      <c r="G18" s="54">
        <v>7</v>
      </c>
      <c r="H18" s="54">
        <v>8</v>
      </c>
      <c r="I18" s="54">
        <v>9</v>
      </c>
      <c r="J18" s="54">
        <v>10</v>
      </c>
      <c r="K18" s="54">
        <v>11</v>
      </c>
      <c r="L18" s="54">
        <v>12</v>
      </c>
      <c r="M18" s="54">
        <v>13</v>
      </c>
      <c r="N18" s="54">
        <v>14</v>
      </c>
      <c r="O18" s="54">
        <v>15</v>
      </c>
      <c r="P18" s="54">
        <v>16</v>
      </c>
      <c r="Q18" s="54">
        <v>17</v>
      </c>
    </row>
    <row r="19" spans="1:17" ht="21" customHeight="1" x14ac:dyDescent="0.25">
      <c r="A19" s="84" t="s">
        <v>23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</row>
    <row r="20" spans="1:17" ht="27" customHeight="1" x14ac:dyDescent="0.25">
      <c r="A20" s="87" t="s">
        <v>25</v>
      </c>
      <c r="B20" s="68" t="s">
        <v>43</v>
      </c>
      <c r="C20" s="68" t="s">
        <v>54</v>
      </c>
      <c r="D20" s="56" t="s">
        <v>17</v>
      </c>
      <c r="E20" s="57">
        <f>E21+E22+E23+E24+E25+E26</f>
        <v>63264.379349999996</v>
      </c>
      <c r="F20" s="57">
        <f t="shared" ref="F20:Q20" si="0">F21+F22+F23+F24+F25+F26</f>
        <v>5735.0499999999993</v>
      </c>
      <c r="G20" s="57">
        <f t="shared" si="0"/>
        <v>6225.7529999999997</v>
      </c>
      <c r="H20" s="57">
        <f t="shared" si="0"/>
        <v>6174.0379999999996</v>
      </c>
      <c r="I20" s="57">
        <f t="shared" si="0"/>
        <v>6187.7750000000005</v>
      </c>
      <c r="J20" s="57">
        <f t="shared" si="0"/>
        <v>4197.7644</v>
      </c>
      <c r="K20" s="57">
        <f t="shared" si="0"/>
        <v>4027.375</v>
      </c>
      <c r="L20" s="57">
        <f t="shared" si="0"/>
        <v>5762.6278000000002</v>
      </c>
      <c r="M20" s="57">
        <f t="shared" si="0"/>
        <v>4720.4549999999999</v>
      </c>
      <c r="N20" s="57">
        <f t="shared" si="0"/>
        <v>3447.375</v>
      </c>
      <c r="O20" s="57">
        <f t="shared" si="0"/>
        <v>6514.9163499999995</v>
      </c>
      <c r="P20" s="57">
        <f t="shared" si="0"/>
        <v>3110.47928</v>
      </c>
      <c r="Q20" s="57">
        <f t="shared" si="0"/>
        <v>7160.77052</v>
      </c>
    </row>
    <row r="21" spans="1:17" ht="24" customHeight="1" x14ac:dyDescent="0.25">
      <c r="A21" s="88"/>
      <c r="B21" s="69"/>
      <c r="C21" s="69"/>
      <c r="D21" s="58" t="s">
        <v>1</v>
      </c>
      <c r="E21" s="59">
        <f t="shared" ref="E21:E22" si="1">SUM(F21:Q21)</f>
        <v>0</v>
      </c>
      <c r="F21" s="59">
        <f t="shared" ref="F21" si="2">SUM(G21:R21)</f>
        <v>0</v>
      </c>
      <c r="G21" s="59">
        <f t="shared" ref="G21" si="3">SUM(H21:S21)</f>
        <v>0</v>
      </c>
      <c r="H21" s="59">
        <f t="shared" ref="H21" si="4">SUM(I21:T21)</f>
        <v>0</v>
      </c>
      <c r="I21" s="59">
        <f t="shared" ref="I21" si="5">SUM(J21:U21)</f>
        <v>0</v>
      </c>
      <c r="J21" s="59">
        <f t="shared" ref="J21" si="6">SUM(K21:V21)</f>
        <v>0</v>
      </c>
      <c r="K21" s="59">
        <f t="shared" ref="K21" si="7">SUM(L21:W21)</f>
        <v>0</v>
      </c>
      <c r="L21" s="59">
        <f t="shared" ref="L21" si="8">SUM(M21:X21)</f>
        <v>0</v>
      </c>
      <c r="M21" s="59">
        <f t="shared" ref="M21" si="9">SUM(N21:Y21)</f>
        <v>0</v>
      </c>
      <c r="N21" s="59">
        <f t="shared" ref="N21" si="10">SUM(O21:Z21)</f>
        <v>0</v>
      </c>
      <c r="O21" s="59">
        <f t="shared" ref="O21" si="11">SUM(P21:AA21)</f>
        <v>0</v>
      </c>
      <c r="P21" s="59">
        <f t="shared" ref="P21" si="12">SUM(Q21:AB21)</f>
        <v>0</v>
      </c>
      <c r="Q21" s="59">
        <f t="shared" ref="Q21" si="13">SUM(R21:AC21)</f>
        <v>0</v>
      </c>
    </row>
    <row r="22" spans="1:17" ht="22.5" customHeight="1" x14ac:dyDescent="0.25">
      <c r="A22" s="88"/>
      <c r="B22" s="69"/>
      <c r="C22" s="69"/>
      <c r="D22" s="58" t="s">
        <v>2</v>
      </c>
      <c r="E22" s="40">
        <f t="shared" si="1"/>
        <v>673.09999999999991</v>
      </c>
      <c r="F22" s="39">
        <v>44.9</v>
      </c>
      <c r="G22" s="39">
        <v>44.9</v>
      </c>
      <c r="H22" s="39">
        <v>44.9</v>
      </c>
      <c r="I22" s="39">
        <v>67.3</v>
      </c>
      <c r="J22" s="39">
        <v>67.3</v>
      </c>
      <c r="K22" s="39">
        <v>67.3</v>
      </c>
      <c r="L22" s="39">
        <v>67.3</v>
      </c>
      <c r="M22" s="39">
        <v>67.3</v>
      </c>
      <c r="N22" s="39">
        <v>67.3</v>
      </c>
      <c r="O22" s="39">
        <v>44.9</v>
      </c>
      <c r="P22" s="39">
        <v>44.9</v>
      </c>
      <c r="Q22" s="39">
        <v>44.8</v>
      </c>
    </row>
    <row r="23" spans="1:17" ht="19.5" customHeight="1" x14ac:dyDescent="0.25">
      <c r="A23" s="88"/>
      <c r="B23" s="69"/>
      <c r="C23" s="69"/>
      <c r="D23" s="60" t="s">
        <v>3</v>
      </c>
      <c r="E23" s="40">
        <f>SUM(F23:Q23)</f>
        <v>62591.279349999997</v>
      </c>
      <c r="F23" s="39">
        <v>5690.15</v>
      </c>
      <c r="G23" s="39">
        <v>6180.8530000000001</v>
      </c>
      <c r="H23" s="39">
        <v>6129.1379999999999</v>
      </c>
      <c r="I23" s="39">
        <v>6120.4750000000004</v>
      </c>
      <c r="J23" s="39">
        <v>4130.4643999999998</v>
      </c>
      <c r="K23" s="39">
        <v>3960.0749999999998</v>
      </c>
      <c r="L23" s="39">
        <v>5695.3278</v>
      </c>
      <c r="M23" s="39">
        <f>4144.075+509.08</f>
        <v>4653.1549999999997</v>
      </c>
      <c r="N23" s="39">
        <f>3535.075-80-75</f>
        <v>3380.0749999999998</v>
      </c>
      <c r="O23" s="39">
        <f>3540.075+25.821+2904.12035</f>
        <v>6470.0163499999999</v>
      </c>
      <c r="P23" s="39">
        <f>3039.75828+25.821</f>
        <v>3065.5792799999999</v>
      </c>
      <c r="Q23" s="39">
        <f>6040.14952+25.821+550+500</f>
        <v>7115.9705199999999</v>
      </c>
    </row>
    <row r="24" spans="1:17" ht="49.5" customHeight="1" x14ac:dyDescent="0.25">
      <c r="A24" s="88"/>
      <c r="B24" s="104"/>
      <c r="C24" s="69"/>
      <c r="D24" s="61" t="s">
        <v>22</v>
      </c>
      <c r="E24" s="59">
        <f t="shared" ref="E24:E26" si="14">SUM(F24:Q24)</f>
        <v>0</v>
      </c>
      <c r="F24" s="59">
        <f t="shared" ref="F24:F25" si="15">SUM(G24:R24)</f>
        <v>0</v>
      </c>
      <c r="G24" s="59">
        <f t="shared" ref="G24:G25" si="16">SUM(H24:S24)</f>
        <v>0</v>
      </c>
      <c r="H24" s="59">
        <f t="shared" ref="H24:H25" si="17">SUM(I24:T24)</f>
        <v>0</v>
      </c>
      <c r="I24" s="59">
        <f t="shared" ref="I24:I25" si="18">SUM(J24:U24)</f>
        <v>0</v>
      </c>
      <c r="J24" s="59">
        <f t="shared" ref="J24:J25" si="19">SUM(K24:V24)</f>
        <v>0</v>
      </c>
      <c r="K24" s="59">
        <f t="shared" ref="K24:K25" si="20">SUM(L24:W24)</f>
        <v>0</v>
      </c>
      <c r="L24" s="59">
        <f t="shared" ref="L24:L25" si="21">SUM(M24:X24)</f>
        <v>0</v>
      </c>
      <c r="M24" s="59">
        <f t="shared" ref="M24:M25" si="22">SUM(N24:Y24)</f>
        <v>0</v>
      </c>
      <c r="N24" s="59">
        <f t="shared" ref="N24:N25" si="23">SUM(O24:Z24)</f>
        <v>0</v>
      </c>
      <c r="O24" s="59">
        <f t="shared" ref="O24:O25" si="24">SUM(P24:AA24)</f>
        <v>0</v>
      </c>
      <c r="P24" s="59">
        <f t="shared" ref="P24:P25" si="25">SUM(Q24:AB24)</f>
        <v>0</v>
      </c>
      <c r="Q24" s="59">
        <f t="shared" ref="Q24:Q25" si="26">SUM(R24:AC24)</f>
        <v>0</v>
      </c>
    </row>
    <row r="25" spans="1:17" ht="24.75" customHeight="1" x14ac:dyDescent="0.25">
      <c r="A25" s="88"/>
      <c r="B25" s="104"/>
      <c r="C25" s="69"/>
      <c r="D25" s="61" t="s">
        <v>39</v>
      </c>
      <c r="E25" s="59">
        <f t="shared" si="14"/>
        <v>0</v>
      </c>
      <c r="F25" s="59">
        <f t="shared" si="15"/>
        <v>0</v>
      </c>
      <c r="G25" s="59">
        <f t="shared" si="16"/>
        <v>0</v>
      </c>
      <c r="H25" s="59">
        <f t="shared" si="17"/>
        <v>0</v>
      </c>
      <c r="I25" s="59">
        <f t="shared" si="18"/>
        <v>0</v>
      </c>
      <c r="J25" s="59">
        <f t="shared" si="19"/>
        <v>0</v>
      </c>
      <c r="K25" s="59">
        <f t="shared" si="20"/>
        <v>0</v>
      </c>
      <c r="L25" s="59">
        <f t="shared" si="21"/>
        <v>0</v>
      </c>
      <c r="M25" s="59">
        <f t="shared" si="22"/>
        <v>0</v>
      </c>
      <c r="N25" s="59">
        <f t="shared" si="23"/>
        <v>0</v>
      </c>
      <c r="O25" s="59">
        <f t="shared" si="24"/>
        <v>0</v>
      </c>
      <c r="P25" s="59">
        <f t="shared" si="25"/>
        <v>0</v>
      </c>
      <c r="Q25" s="59">
        <f t="shared" si="26"/>
        <v>0</v>
      </c>
    </row>
    <row r="26" spans="1:17" ht="31.5" customHeight="1" x14ac:dyDescent="0.25">
      <c r="A26" s="89"/>
      <c r="B26" s="105"/>
      <c r="C26" s="70"/>
      <c r="D26" s="61" t="s">
        <v>40</v>
      </c>
      <c r="E26" s="40">
        <f t="shared" si="14"/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f>1445.51786-550-500-395.51786</f>
        <v>0</v>
      </c>
    </row>
    <row r="27" spans="1:17" s="9" customFormat="1" ht="30" customHeight="1" x14ac:dyDescent="0.2">
      <c r="A27" s="79" t="s">
        <v>24</v>
      </c>
      <c r="B27" s="79"/>
      <c r="C27" s="68"/>
      <c r="D27" s="62" t="s">
        <v>17</v>
      </c>
      <c r="E27" s="57">
        <f>E28+E29+E30+E31+E32+E33</f>
        <v>63264.379349999996</v>
      </c>
      <c r="F27" s="57">
        <f>F28+F29+F30+F31+F32+F33</f>
        <v>5735.0499999999993</v>
      </c>
      <c r="G27" s="57">
        <f t="shared" ref="G27:Q27" si="27">G28+G29+G30+G31+G32+G33</f>
        <v>6225.7529999999997</v>
      </c>
      <c r="H27" s="57">
        <f t="shared" si="27"/>
        <v>6174.0379999999996</v>
      </c>
      <c r="I27" s="57">
        <f t="shared" si="27"/>
        <v>6187.7750000000005</v>
      </c>
      <c r="J27" s="57">
        <f t="shared" si="27"/>
        <v>4197.7644</v>
      </c>
      <c r="K27" s="57">
        <f t="shared" si="27"/>
        <v>4027.375</v>
      </c>
      <c r="L27" s="57">
        <f t="shared" si="27"/>
        <v>5762.6278000000002</v>
      </c>
      <c r="M27" s="57">
        <f t="shared" si="27"/>
        <v>4720.4549999999999</v>
      </c>
      <c r="N27" s="57">
        <f t="shared" si="27"/>
        <v>3447.375</v>
      </c>
      <c r="O27" s="57">
        <f t="shared" si="27"/>
        <v>6514.9163499999995</v>
      </c>
      <c r="P27" s="57">
        <f t="shared" si="27"/>
        <v>3110.47928</v>
      </c>
      <c r="Q27" s="57">
        <f t="shared" si="27"/>
        <v>7160.77052</v>
      </c>
    </row>
    <row r="28" spans="1:17" ht="30" customHeight="1" x14ac:dyDescent="0.25">
      <c r="A28" s="79"/>
      <c r="B28" s="79"/>
      <c r="C28" s="69"/>
      <c r="D28" s="61" t="s">
        <v>1</v>
      </c>
      <c r="E28" s="59">
        <f t="shared" ref="E28" si="28">F28+G28+H28+I28+J28+K28+L28+M28+N28+O28+P28+Q28</f>
        <v>0</v>
      </c>
      <c r="F28" s="30">
        <f>F21</f>
        <v>0</v>
      </c>
      <c r="G28" s="30">
        <f t="shared" ref="G28:Q28" si="29">G21</f>
        <v>0</v>
      </c>
      <c r="H28" s="30">
        <f t="shared" si="29"/>
        <v>0</v>
      </c>
      <c r="I28" s="30">
        <f t="shared" si="29"/>
        <v>0</v>
      </c>
      <c r="J28" s="30">
        <f t="shared" si="29"/>
        <v>0</v>
      </c>
      <c r="K28" s="30">
        <f t="shared" si="29"/>
        <v>0</v>
      </c>
      <c r="L28" s="30">
        <f t="shared" si="29"/>
        <v>0</v>
      </c>
      <c r="M28" s="30">
        <f t="shared" si="29"/>
        <v>0</v>
      </c>
      <c r="N28" s="30">
        <f t="shared" si="29"/>
        <v>0</v>
      </c>
      <c r="O28" s="30">
        <f t="shared" si="29"/>
        <v>0</v>
      </c>
      <c r="P28" s="30">
        <f t="shared" si="29"/>
        <v>0</v>
      </c>
      <c r="Q28" s="30">
        <f t="shared" si="29"/>
        <v>0</v>
      </c>
    </row>
    <row r="29" spans="1:17" ht="29.45" customHeight="1" x14ac:dyDescent="0.25">
      <c r="A29" s="79"/>
      <c r="B29" s="79"/>
      <c r="C29" s="69"/>
      <c r="D29" s="61" t="s">
        <v>2</v>
      </c>
      <c r="E29" s="40">
        <f>F29+G29+H29+I29+J29+K29+L29+M29+N29+O29+P29+Q29</f>
        <v>673.09999999999991</v>
      </c>
      <c r="F29" s="39">
        <f>F22</f>
        <v>44.9</v>
      </c>
      <c r="G29" s="39">
        <f t="shared" ref="G29:Q29" si="30">G22</f>
        <v>44.9</v>
      </c>
      <c r="H29" s="39">
        <f t="shared" si="30"/>
        <v>44.9</v>
      </c>
      <c r="I29" s="39">
        <f t="shared" si="30"/>
        <v>67.3</v>
      </c>
      <c r="J29" s="39">
        <f t="shared" si="30"/>
        <v>67.3</v>
      </c>
      <c r="K29" s="39">
        <f t="shared" si="30"/>
        <v>67.3</v>
      </c>
      <c r="L29" s="39">
        <f t="shared" si="30"/>
        <v>67.3</v>
      </c>
      <c r="M29" s="39">
        <f t="shared" si="30"/>
        <v>67.3</v>
      </c>
      <c r="N29" s="39">
        <f t="shared" si="30"/>
        <v>67.3</v>
      </c>
      <c r="O29" s="39">
        <f t="shared" si="30"/>
        <v>44.9</v>
      </c>
      <c r="P29" s="39">
        <f t="shared" si="30"/>
        <v>44.9</v>
      </c>
      <c r="Q29" s="39">
        <f t="shared" si="30"/>
        <v>44.8</v>
      </c>
    </row>
    <row r="30" spans="1:17" ht="30" customHeight="1" x14ac:dyDescent="0.25">
      <c r="A30" s="79"/>
      <c r="B30" s="79"/>
      <c r="C30" s="69"/>
      <c r="D30" s="61" t="s">
        <v>3</v>
      </c>
      <c r="E30" s="40">
        <f>F30+G30+H30+I30+J30+K30+L30+M30+N30+O30+P30+Q30</f>
        <v>62591.279349999997</v>
      </c>
      <c r="F30" s="39">
        <f>F23</f>
        <v>5690.15</v>
      </c>
      <c r="G30" s="39">
        <f t="shared" ref="G30:Q30" si="31">G23</f>
        <v>6180.8530000000001</v>
      </c>
      <c r="H30" s="39">
        <f t="shared" si="31"/>
        <v>6129.1379999999999</v>
      </c>
      <c r="I30" s="39">
        <f t="shared" si="31"/>
        <v>6120.4750000000004</v>
      </c>
      <c r="J30" s="39">
        <f t="shared" si="31"/>
        <v>4130.4643999999998</v>
      </c>
      <c r="K30" s="39">
        <f t="shared" si="31"/>
        <v>3960.0749999999998</v>
      </c>
      <c r="L30" s="39">
        <f t="shared" si="31"/>
        <v>5695.3278</v>
      </c>
      <c r="M30" s="39">
        <f t="shared" si="31"/>
        <v>4653.1549999999997</v>
      </c>
      <c r="N30" s="39">
        <f t="shared" si="31"/>
        <v>3380.0749999999998</v>
      </c>
      <c r="O30" s="39">
        <f t="shared" si="31"/>
        <v>6470.0163499999999</v>
      </c>
      <c r="P30" s="39">
        <f t="shared" si="31"/>
        <v>3065.5792799999999</v>
      </c>
      <c r="Q30" s="39">
        <f t="shared" si="31"/>
        <v>7115.9705199999999</v>
      </c>
    </row>
    <row r="31" spans="1:17" ht="42" customHeight="1" x14ac:dyDescent="0.25">
      <c r="A31" s="79"/>
      <c r="B31" s="79"/>
      <c r="C31" s="69"/>
      <c r="D31" s="61" t="s">
        <v>22</v>
      </c>
      <c r="E31" s="59">
        <f t="shared" ref="E31" si="32">F31+G31+H31+I31+J31+K31+L31+M31+N31+O31+P31+Q31</f>
        <v>0</v>
      </c>
      <c r="F31" s="30">
        <f>F25</f>
        <v>0</v>
      </c>
      <c r="G31" s="30">
        <f>G24</f>
        <v>0</v>
      </c>
      <c r="H31" s="30">
        <f>H24</f>
        <v>0</v>
      </c>
      <c r="I31" s="30">
        <f t="shared" ref="I31:Q31" si="33">I25</f>
        <v>0</v>
      </c>
      <c r="J31" s="30">
        <f t="shared" si="33"/>
        <v>0</v>
      </c>
      <c r="K31" s="30">
        <f t="shared" si="33"/>
        <v>0</v>
      </c>
      <c r="L31" s="30">
        <f t="shared" si="33"/>
        <v>0</v>
      </c>
      <c r="M31" s="30">
        <f t="shared" si="33"/>
        <v>0</v>
      </c>
      <c r="N31" s="30">
        <f t="shared" si="33"/>
        <v>0</v>
      </c>
      <c r="O31" s="30">
        <f t="shared" si="33"/>
        <v>0</v>
      </c>
      <c r="P31" s="30">
        <f t="shared" si="33"/>
        <v>0</v>
      </c>
      <c r="Q31" s="30">
        <f t="shared" si="33"/>
        <v>0</v>
      </c>
    </row>
    <row r="32" spans="1:17" ht="30" customHeight="1" x14ac:dyDescent="0.25">
      <c r="A32" s="79"/>
      <c r="B32" s="79"/>
      <c r="C32" s="69"/>
      <c r="D32" s="61" t="s">
        <v>39</v>
      </c>
      <c r="E32" s="59">
        <f>F32+G32+H32+I32+J32+K32+L32+M32+N32+O32+P32+Q32</f>
        <v>0</v>
      </c>
      <c r="F32" s="30">
        <f>F25</f>
        <v>0</v>
      </c>
      <c r="G32" s="30">
        <f t="shared" ref="G32:Q32" si="34">G25</f>
        <v>0</v>
      </c>
      <c r="H32" s="30">
        <f t="shared" si="34"/>
        <v>0</v>
      </c>
      <c r="I32" s="30">
        <f t="shared" si="34"/>
        <v>0</v>
      </c>
      <c r="J32" s="30">
        <f t="shared" si="34"/>
        <v>0</v>
      </c>
      <c r="K32" s="30">
        <f t="shared" si="34"/>
        <v>0</v>
      </c>
      <c r="L32" s="30">
        <f t="shared" si="34"/>
        <v>0</v>
      </c>
      <c r="M32" s="30">
        <f t="shared" si="34"/>
        <v>0</v>
      </c>
      <c r="N32" s="30">
        <f t="shared" si="34"/>
        <v>0</v>
      </c>
      <c r="O32" s="30">
        <f t="shared" si="34"/>
        <v>0</v>
      </c>
      <c r="P32" s="30">
        <f t="shared" si="34"/>
        <v>0</v>
      </c>
      <c r="Q32" s="30">
        <f t="shared" si="34"/>
        <v>0</v>
      </c>
    </row>
    <row r="33" spans="1:17" ht="30" customHeight="1" x14ac:dyDescent="0.25">
      <c r="A33" s="79"/>
      <c r="B33" s="79"/>
      <c r="C33" s="70"/>
      <c r="D33" s="61" t="s">
        <v>40</v>
      </c>
      <c r="E33" s="40">
        <f>F33+G33+H33+I33+J33+K33+L33+M33+N33+O33+P33+Q33</f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f>Q26</f>
        <v>0</v>
      </c>
    </row>
    <row r="34" spans="1:17" ht="33" customHeight="1" x14ac:dyDescent="0.25">
      <c r="A34" s="84" t="s">
        <v>29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</row>
    <row r="35" spans="1:17" s="9" customFormat="1" ht="21.75" customHeight="1" x14ac:dyDescent="0.2">
      <c r="A35" s="87" t="s">
        <v>30</v>
      </c>
      <c r="B35" s="68" t="s">
        <v>44</v>
      </c>
      <c r="C35" s="93" t="s">
        <v>42</v>
      </c>
      <c r="D35" s="62" t="s">
        <v>17</v>
      </c>
      <c r="E35" s="63">
        <f>F35+G35+H35+I35+J35+K35+L35+M35+N35+O35+P35+Q35</f>
        <v>494503.98100000009</v>
      </c>
      <c r="F35" s="29">
        <f>F36+F37+F38+F39+F40+F41</f>
        <v>46732.414000000004</v>
      </c>
      <c r="G35" s="29">
        <f t="shared" ref="G35:Q35" si="35">G36+G37+G38+G39+G40+G41</f>
        <v>50001.608999999997</v>
      </c>
      <c r="H35" s="29">
        <f t="shared" si="35"/>
        <v>46732.396999999997</v>
      </c>
      <c r="I35" s="29">
        <f t="shared" si="35"/>
        <v>48239.281000000003</v>
      </c>
      <c r="J35" s="29">
        <f t="shared" si="35"/>
        <v>51508.477999999996</v>
      </c>
      <c r="K35" s="29">
        <f t="shared" si="35"/>
        <v>73508.47099999999</v>
      </c>
      <c r="L35" s="29">
        <f t="shared" si="35"/>
        <v>33107.470999999998</v>
      </c>
      <c r="M35" s="29">
        <f t="shared" si="35"/>
        <v>32611.716</v>
      </c>
      <c r="N35" s="29">
        <f t="shared" si="35"/>
        <v>30669.013999999999</v>
      </c>
      <c r="O35" s="29">
        <f t="shared" si="35"/>
        <v>25893.046999999999</v>
      </c>
      <c r="P35" s="29">
        <f>P36+P37+P38+P39+P40+P41</f>
        <v>29607.043999999994</v>
      </c>
      <c r="Q35" s="29">
        <f t="shared" si="35"/>
        <v>25893.039000000001</v>
      </c>
    </row>
    <row r="36" spans="1:17" x14ac:dyDescent="0.25">
      <c r="A36" s="88"/>
      <c r="B36" s="69"/>
      <c r="C36" s="94"/>
      <c r="D36" s="61" t="s">
        <v>1</v>
      </c>
      <c r="E36" s="59">
        <f t="shared" ref="E36:E55" si="36">F36+G36+H36+I36+J36+K36+L36+M36+N36+O36+P36+Q36</f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</row>
    <row r="37" spans="1:17" ht="30.75" customHeight="1" x14ac:dyDescent="0.25">
      <c r="A37" s="88"/>
      <c r="B37" s="69"/>
      <c r="C37" s="94"/>
      <c r="D37" s="61" t="s">
        <v>2</v>
      </c>
      <c r="E37" s="59">
        <f>F37+G37+H37+I37+J37+K37+L37+M37+N37+O37+P37+Q37</f>
        <v>143282.39999999997</v>
      </c>
      <c r="F37" s="30">
        <f>6228+3324.143</f>
        <v>9552.143</v>
      </c>
      <c r="G37" s="30">
        <f>6228+3324.141</f>
        <v>9552.1409999999996</v>
      </c>
      <c r="H37" s="30">
        <f>6228+3324.136</f>
        <v>9552.1360000000004</v>
      </c>
      <c r="I37" s="30">
        <f t="shared" ref="I37:N37" si="37">9342+4986.21</f>
        <v>14328.21</v>
      </c>
      <c r="J37" s="30">
        <f t="shared" si="37"/>
        <v>14328.21</v>
      </c>
      <c r="K37" s="30">
        <f t="shared" si="37"/>
        <v>14328.21</v>
      </c>
      <c r="L37" s="30">
        <f t="shared" si="37"/>
        <v>14328.21</v>
      </c>
      <c r="M37" s="30">
        <f t="shared" si="37"/>
        <v>14328.21</v>
      </c>
      <c r="N37" s="30">
        <f t="shared" si="37"/>
        <v>14328.21</v>
      </c>
      <c r="O37" s="30">
        <f>6228.1+3324.143</f>
        <v>9552.2430000000004</v>
      </c>
      <c r="P37" s="30">
        <f>6228.1+3324.141</f>
        <v>9552.241</v>
      </c>
      <c r="Q37" s="30">
        <f>6228.1+3324.136</f>
        <v>9552.2360000000008</v>
      </c>
    </row>
    <row r="38" spans="1:17" ht="30.75" customHeight="1" x14ac:dyDescent="0.25">
      <c r="A38" s="88"/>
      <c r="B38" s="69"/>
      <c r="C38" s="94"/>
      <c r="D38" s="61" t="s">
        <v>3</v>
      </c>
      <c r="E38" s="59">
        <f>F38+G38+H38+I38+J38+K38+L38+M38+N38+O38+P38+Q38</f>
        <v>351221.58100000001</v>
      </c>
      <c r="F38" s="30">
        <f>19680.269+17500.002</f>
        <v>37180.271000000001</v>
      </c>
      <c r="G38" s="30">
        <f>19680.267+17500.001+3269.2</f>
        <v>40449.467999999993</v>
      </c>
      <c r="H38" s="30">
        <f>19680.264+17499.997</f>
        <v>37180.260999999999</v>
      </c>
      <c r="I38" s="30">
        <f>19680.269+17500.002-3269.2</f>
        <v>33911.071000000004</v>
      </c>
      <c r="J38" s="30">
        <f>19680.267+17500.001</f>
        <v>37180.267999999996</v>
      </c>
      <c r="K38" s="30">
        <f>19680.264+17499.997+42000-20000</f>
        <v>59180.260999999999</v>
      </c>
      <c r="L38" s="30">
        <f>8434.4+7500+2844.861</f>
        <v>18779.260999999999</v>
      </c>
      <c r="M38" s="30">
        <f>8434.4+7500+406.406+1942.7</f>
        <v>18283.506000000001</v>
      </c>
      <c r="N38" s="30">
        <f>8434.4+7500+406.404</f>
        <v>16340.804</v>
      </c>
      <c r="O38" s="30">
        <f>8434.4+7500+2144.2-2144.2+406.404</f>
        <v>16340.803999999998</v>
      </c>
      <c r="P38" s="30">
        <f>8434.4+7500+10613.753+406.403-10613.753+3714</f>
        <v>20054.802999999996</v>
      </c>
      <c r="Q38" s="30">
        <f>8434.4+7500+406.403</f>
        <v>16340.803</v>
      </c>
    </row>
    <row r="39" spans="1:17" ht="59.45" customHeight="1" x14ac:dyDescent="0.25">
      <c r="A39" s="88"/>
      <c r="B39" s="69"/>
      <c r="C39" s="94"/>
      <c r="D39" s="61" t="s">
        <v>22</v>
      </c>
      <c r="E39" s="59">
        <f t="shared" si="36"/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</row>
    <row r="40" spans="1:17" ht="30.75" customHeight="1" x14ac:dyDescent="0.25">
      <c r="A40" s="88"/>
      <c r="B40" s="69"/>
      <c r="C40" s="94"/>
      <c r="D40" s="61" t="s">
        <v>39</v>
      </c>
      <c r="E40" s="59">
        <f t="shared" si="36"/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</row>
    <row r="41" spans="1:17" ht="30.75" customHeight="1" x14ac:dyDescent="0.25">
      <c r="A41" s="89"/>
      <c r="B41" s="70"/>
      <c r="C41" s="95"/>
      <c r="D41" s="61" t="s">
        <v>40</v>
      </c>
      <c r="E41" s="59">
        <f t="shared" si="36"/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f>5000-5000</f>
        <v>0</v>
      </c>
      <c r="Q41" s="30"/>
    </row>
    <row r="42" spans="1:17" s="9" customFormat="1" ht="21.75" customHeight="1" x14ac:dyDescent="0.2">
      <c r="A42" s="80" t="s">
        <v>31</v>
      </c>
      <c r="B42" s="90" t="s">
        <v>45</v>
      </c>
      <c r="C42" s="64" t="s">
        <v>42</v>
      </c>
      <c r="D42" s="8" t="s">
        <v>17</v>
      </c>
      <c r="E42" s="27">
        <f t="shared" si="36"/>
        <v>3000</v>
      </c>
      <c r="F42" s="28">
        <f t="shared" ref="F42:Q42" si="38">F43+F44+F45+F46+F47+F48</f>
        <v>0</v>
      </c>
      <c r="G42" s="28">
        <f t="shared" si="38"/>
        <v>0</v>
      </c>
      <c r="H42" s="28">
        <f t="shared" si="38"/>
        <v>0</v>
      </c>
      <c r="I42" s="28">
        <f t="shared" si="38"/>
        <v>3000</v>
      </c>
      <c r="J42" s="28">
        <f t="shared" si="38"/>
        <v>0</v>
      </c>
      <c r="K42" s="28">
        <f t="shared" si="38"/>
        <v>0</v>
      </c>
      <c r="L42" s="28">
        <f t="shared" si="38"/>
        <v>0</v>
      </c>
      <c r="M42" s="28">
        <f t="shared" si="38"/>
        <v>0</v>
      </c>
      <c r="N42" s="28">
        <f t="shared" si="38"/>
        <v>0</v>
      </c>
      <c r="O42" s="28">
        <f t="shared" si="38"/>
        <v>0</v>
      </c>
      <c r="P42" s="29">
        <f t="shared" si="38"/>
        <v>0</v>
      </c>
      <c r="Q42" s="28">
        <f t="shared" si="38"/>
        <v>0</v>
      </c>
    </row>
    <row r="43" spans="1:17" x14ac:dyDescent="0.25">
      <c r="A43" s="81"/>
      <c r="B43" s="91"/>
      <c r="C43" s="65"/>
      <c r="D43" s="7" t="s">
        <v>1</v>
      </c>
      <c r="E43" s="25">
        <f t="shared" si="36"/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</row>
    <row r="44" spans="1:17" x14ac:dyDescent="0.25">
      <c r="A44" s="81"/>
      <c r="B44" s="91"/>
      <c r="C44" s="65"/>
      <c r="D44" s="7" t="s">
        <v>2</v>
      </c>
      <c r="E44" s="25">
        <f t="shared" si="36"/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</row>
    <row r="45" spans="1:17" x14ac:dyDescent="0.25">
      <c r="A45" s="81"/>
      <c r="B45" s="91"/>
      <c r="C45" s="65"/>
      <c r="D45" s="7" t="s">
        <v>3</v>
      </c>
      <c r="E45" s="25">
        <f t="shared" si="36"/>
        <v>3000</v>
      </c>
      <c r="F45" s="26">
        <v>0</v>
      </c>
      <c r="G45" s="26">
        <v>0</v>
      </c>
      <c r="H45" s="26">
        <v>0</v>
      </c>
      <c r="I45" s="26">
        <v>3000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</row>
    <row r="46" spans="1:17" ht="45" x14ac:dyDescent="0.25">
      <c r="A46" s="81"/>
      <c r="B46" s="91"/>
      <c r="C46" s="65"/>
      <c r="D46" s="7" t="s">
        <v>22</v>
      </c>
      <c r="E46" s="25">
        <f t="shared" si="36"/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</row>
    <row r="47" spans="1:17" x14ac:dyDescent="0.25">
      <c r="A47" s="81"/>
      <c r="B47" s="91"/>
      <c r="C47" s="65"/>
      <c r="D47" s="7" t="s">
        <v>39</v>
      </c>
      <c r="E47" s="25">
        <f t="shared" si="36"/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</row>
    <row r="48" spans="1:17" x14ac:dyDescent="0.25">
      <c r="A48" s="82"/>
      <c r="B48" s="92"/>
      <c r="C48" s="66"/>
      <c r="D48" s="7" t="s">
        <v>40</v>
      </c>
      <c r="E48" s="25">
        <f t="shared" si="36"/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</row>
    <row r="49" spans="1:17" s="9" customFormat="1" ht="17.25" customHeight="1" x14ac:dyDescent="0.2">
      <c r="A49" s="80" t="s">
        <v>32</v>
      </c>
      <c r="B49" s="90" t="s">
        <v>46</v>
      </c>
      <c r="C49" s="64" t="s">
        <v>42</v>
      </c>
      <c r="D49" s="8" t="s">
        <v>17</v>
      </c>
      <c r="E49" s="27">
        <f t="shared" si="36"/>
        <v>0</v>
      </c>
      <c r="F49" s="28">
        <f t="shared" ref="F49:Q49" si="39">F50+F51+F52+F53+F54+F55</f>
        <v>0</v>
      </c>
      <c r="G49" s="28">
        <f t="shared" si="39"/>
        <v>0</v>
      </c>
      <c r="H49" s="28">
        <f t="shared" si="39"/>
        <v>0</v>
      </c>
      <c r="I49" s="28">
        <f t="shared" si="39"/>
        <v>0</v>
      </c>
      <c r="J49" s="28">
        <f t="shared" si="39"/>
        <v>0</v>
      </c>
      <c r="K49" s="28">
        <f t="shared" si="39"/>
        <v>0</v>
      </c>
      <c r="L49" s="28">
        <f t="shared" si="39"/>
        <v>0</v>
      </c>
      <c r="M49" s="28">
        <f t="shared" si="39"/>
        <v>0</v>
      </c>
      <c r="N49" s="28">
        <f t="shared" si="39"/>
        <v>0</v>
      </c>
      <c r="O49" s="28">
        <f t="shared" si="39"/>
        <v>0</v>
      </c>
      <c r="P49" s="28">
        <f t="shared" si="39"/>
        <v>0</v>
      </c>
      <c r="Q49" s="28">
        <f t="shared" si="39"/>
        <v>0</v>
      </c>
    </row>
    <row r="50" spans="1:17" x14ac:dyDescent="0.25">
      <c r="A50" s="81"/>
      <c r="B50" s="91"/>
      <c r="C50" s="65"/>
      <c r="D50" s="7" t="s">
        <v>1</v>
      </c>
      <c r="E50" s="25">
        <f t="shared" si="36"/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</row>
    <row r="51" spans="1:17" x14ac:dyDescent="0.25">
      <c r="A51" s="81"/>
      <c r="B51" s="91"/>
      <c r="C51" s="65"/>
      <c r="D51" s="7" t="s">
        <v>2</v>
      </c>
      <c r="E51" s="25">
        <f t="shared" si="36"/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</row>
    <row r="52" spans="1:17" x14ac:dyDescent="0.25">
      <c r="A52" s="81"/>
      <c r="B52" s="91"/>
      <c r="C52" s="65"/>
      <c r="D52" s="7" t="s">
        <v>3</v>
      </c>
      <c r="E52" s="25">
        <f t="shared" si="36"/>
        <v>0</v>
      </c>
      <c r="F52" s="26">
        <v>0</v>
      </c>
      <c r="G52" s="26">
        <v>0</v>
      </c>
      <c r="H52" s="26">
        <v>0</v>
      </c>
      <c r="I52" s="26"/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</row>
    <row r="53" spans="1:17" ht="45" x14ac:dyDescent="0.25">
      <c r="A53" s="81"/>
      <c r="B53" s="91"/>
      <c r="C53" s="65"/>
      <c r="D53" s="7" t="s">
        <v>22</v>
      </c>
      <c r="E53" s="25">
        <f t="shared" si="36"/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</row>
    <row r="54" spans="1:17" x14ac:dyDescent="0.25">
      <c r="A54" s="81"/>
      <c r="B54" s="91"/>
      <c r="C54" s="65"/>
      <c r="D54" s="7" t="s">
        <v>39</v>
      </c>
      <c r="E54" s="25">
        <f t="shared" si="36"/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</row>
    <row r="55" spans="1:17" x14ac:dyDescent="0.25">
      <c r="A55" s="82"/>
      <c r="B55" s="92"/>
      <c r="C55" s="66"/>
      <c r="D55" s="7" t="s">
        <v>40</v>
      </c>
      <c r="E55" s="25">
        <f t="shared" si="36"/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</row>
    <row r="56" spans="1:17" s="9" customFormat="1" ht="31.5" customHeight="1" x14ac:dyDescent="0.2">
      <c r="A56" s="83" t="s">
        <v>33</v>
      </c>
      <c r="B56" s="83"/>
      <c r="C56" s="23"/>
      <c r="D56" s="8" t="s">
        <v>17</v>
      </c>
      <c r="E56" s="27">
        <f>E57+E58+E59+E60+E61+E62</f>
        <v>497503.98099999997</v>
      </c>
      <c r="F56" s="27">
        <f>F57+F58+F59+F60+F61+F62</f>
        <v>46732.414000000004</v>
      </c>
      <c r="G56" s="27">
        <f t="shared" ref="G56:Q56" si="40">G57+G58+G59+G60+G61+G62</f>
        <v>50001.608999999997</v>
      </c>
      <c r="H56" s="27">
        <f t="shared" si="40"/>
        <v>46732.396999999997</v>
      </c>
      <c r="I56" s="27">
        <f>I57+I58+I59+I60+I61+I62</f>
        <v>51239.281000000003</v>
      </c>
      <c r="J56" s="27">
        <f t="shared" si="40"/>
        <v>51508.477999999996</v>
      </c>
      <c r="K56" s="27">
        <f t="shared" si="40"/>
        <v>73508.47099999999</v>
      </c>
      <c r="L56" s="27">
        <f t="shared" si="40"/>
        <v>33107.470999999998</v>
      </c>
      <c r="M56" s="27">
        <f t="shared" si="40"/>
        <v>32611.716</v>
      </c>
      <c r="N56" s="27">
        <f t="shared" si="40"/>
        <v>30669.013999999999</v>
      </c>
      <c r="O56" s="27">
        <f t="shared" si="40"/>
        <v>25893.046999999999</v>
      </c>
      <c r="P56" s="27">
        <f t="shared" si="40"/>
        <v>29607.043999999994</v>
      </c>
      <c r="Q56" s="27">
        <f t="shared" si="40"/>
        <v>25893.039000000001</v>
      </c>
    </row>
    <row r="57" spans="1:17" x14ac:dyDescent="0.25">
      <c r="A57" s="83"/>
      <c r="B57" s="83"/>
      <c r="C57" s="23"/>
      <c r="D57" s="7" t="s">
        <v>1</v>
      </c>
      <c r="E57" s="25">
        <f>F57+G57+H57+I57+J57+K57+L57+M57+N57+O57+P57+Q57</f>
        <v>0</v>
      </c>
      <c r="F57" s="26">
        <f>F36+F43+F50</f>
        <v>0</v>
      </c>
      <c r="G57" s="26">
        <f t="shared" ref="G57:Q59" si="41">G36+G43+G50</f>
        <v>0</v>
      </c>
      <c r="H57" s="26">
        <f t="shared" si="41"/>
        <v>0</v>
      </c>
      <c r="I57" s="26">
        <f t="shared" si="41"/>
        <v>0</v>
      </c>
      <c r="J57" s="26">
        <f t="shared" si="41"/>
        <v>0</v>
      </c>
      <c r="K57" s="26">
        <f t="shared" si="41"/>
        <v>0</v>
      </c>
      <c r="L57" s="26">
        <f t="shared" si="41"/>
        <v>0</v>
      </c>
      <c r="M57" s="26">
        <f t="shared" si="41"/>
        <v>0</v>
      </c>
      <c r="N57" s="26">
        <f t="shared" si="41"/>
        <v>0</v>
      </c>
      <c r="O57" s="26">
        <f t="shared" si="41"/>
        <v>0</v>
      </c>
      <c r="P57" s="26">
        <f t="shared" si="41"/>
        <v>0</v>
      </c>
      <c r="Q57" s="26">
        <f t="shared" si="41"/>
        <v>0</v>
      </c>
    </row>
    <row r="58" spans="1:17" x14ac:dyDescent="0.25">
      <c r="A58" s="83"/>
      <c r="B58" s="83"/>
      <c r="C58" s="23"/>
      <c r="D58" s="7" t="s">
        <v>2</v>
      </c>
      <c r="E58" s="25">
        <f>F58+G58+H58+I58+J58+K58+L58+M58+N58+O58+P58+Q58</f>
        <v>143282.39999999997</v>
      </c>
      <c r="F58" s="26">
        <f>F37+F44+F51</f>
        <v>9552.143</v>
      </c>
      <c r="G58" s="26">
        <f t="shared" si="41"/>
        <v>9552.1409999999996</v>
      </c>
      <c r="H58" s="26">
        <f t="shared" si="41"/>
        <v>9552.1360000000004</v>
      </c>
      <c r="I58" s="26">
        <f t="shared" si="41"/>
        <v>14328.21</v>
      </c>
      <c r="J58" s="26">
        <f t="shared" si="41"/>
        <v>14328.21</v>
      </c>
      <c r="K58" s="26">
        <f t="shared" si="41"/>
        <v>14328.21</v>
      </c>
      <c r="L58" s="26">
        <f t="shared" si="41"/>
        <v>14328.21</v>
      </c>
      <c r="M58" s="26">
        <f t="shared" si="41"/>
        <v>14328.21</v>
      </c>
      <c r="N58" s="26">
        <f t="shared" si="41"/>
        <v>14328.21</v>
      </c>
      <c r="O58" s="26">
        <f t="shared" si="41"/>
        <v>9552.2430000000004</v>
      </c>
      <c r="P58" s="26">
        <f t="shared" si="41"/>
        <v>9552.241</v>
      </c>
      <c r="Q58" s="26">
        <f t="shared" si="41"/>
        <v>9552.2360000000008</v>
      </c>
    </row>
    <row r="59" spans="1:17" x14ac:dyDescent="0.25">
      <c r="A59" s="83"/>
      <c r="B59" s="83"/>
      <c r="C59" s="23"/>
      <c r="D59" s="7" t="s">
        <v>3</v>
      </c>
      <c r="E59" s="25">
        <f>F59+G59+H59+I59+J59+K59+L59+M59+N59+O59+P59+Q59</f>
        <v>354221.58100000001</v>
      </c>
      <c r="F59" s="26">
        <f>F38+F45+F52</f>
        <v>37180.271000000001</v>
      </c>
      <c r="G59" s="26">
        <f t="shared" si="41"/>
        <v>40449.467999999993</v>
      </c>
      <c r="H59" s="26">
        <f t="shared" si="41"/>
        <v>37180.260999999999</v>
      </c>
      <c r="I59" s="26">
        <f>I38+I45+I52</f>
        <v>36911.071000000004</v>
      </c>
      <c r="J59" s="26">
        <f>J38+J45+J52</f>
        <v>37180.267999999996</v>
      </c>
      <c r="K59" s="26">
        <f t="shared" si="41"/>
        <v>59180.260999999999</v>
      </c>
      <c r="L59" s="26">
        <f t="shared" si="41"/>
        <v>18779.260999999999</v>
      </c>
      <c r="M59" s="26">
        <f t="shared" si="41"/>
        <v>18283.506000000001</v>
      </c>
      <c r="N59" s="26">
        <f>N38+N45+N52</f>
        <v>16340.804</v>
      </c>
      <c r="O59" s="26">
        <f t="shared" si="41"/>
        <v>16340.803999999998</v>
      </c>
      <c r="P59" s="26">
        <f t="shared" si="41"/>
        <v>20054.802999999996</v>
      </c>
      <c r="Q59" s="26">
        <f>Q38+Q45+Q52</f>
        <v>16340.803</v>
      </c>
    </row>
    <row r="60" spans="1:17" ht="45" x14ac:dyDescent="0.25">
      <c r="A60" s="83"/>
      <c r="B60" s="83"/>
      <c r="C60" s="23"/>
      <c r="D60" s="7" t="s">
        <v>22</v>
      </c>
      <c r="E60" s="25">
        <f t="shared" ref="E60:E61" si="42">F60+G60+H60+I60+J60+K60+L60+M60+N60+O60+P60+Q60</f>
        <v>0</v>
      </c>
      <c r="F60" s="26">
        <f>F54</f>
        <v>0</v>
      </c>
      <c r="G60" s="26">
        <f t="shared" ref="G60:Q60" si="43">G54</f>
        <v>0</v>
      </c>
      <c r="H60" s="26">
        <f t="shared" si="43"/>
        <v>0</v>
      </c>
      <c r="I60" s="26">
        <f t="shared" si="43"/>
        <v>0</v>
      </c>
      <c r="J60" s="26">
        <f t="shared" si="43"/>
        <v>0</v>
      </c>
      <c r="K60" s="26">
        <f t="shared" si="43"/>
        <v>0</v>
      </c>
      <c r="L60" s="26">
        <f t="shared" si="43"/>
        <v>0</v>
      </c>
      <c r="M60" s="26">
        <f t="shared" si="43"/>
        <v>0</v>
      </c>
      <c r="N60" s="26">
        <f t="shared" si="43"/>
        <v>0</v>
      </c>
      <c r="O60" s="26">
        <f t="shared" si="43"/>
        <v>0</v>
      </c>
      <c r="P60" s="26">
        <f t="shared" si="43"/>
        <v>0</v>
      </c>
      <c r="Q60" s="26">
        <f t="shared" si="43"/>
        <v>0</v>
      </c>
    </row>
    <row r="61" spans="1:17" x14ac:dyDescent="0.25">
      <c r="A61" s="83"/>
      <c r="B61" s="83"/>
      <c r="C61" s="23"/>
      <c r="D61" s="7" t="s">
        <v>39</v>
      </c>
      <c r="E61" s="25">
        <f t="shared" si="42"/>
        <v>0</v>
      </c>
      <c r="F61" s="26">
        <f>F40+F47+F54</f>
        <v>0</v>
      </c>
      <c r="G61" s="26">
        <f t="shared" ref="G61:Q61" si="44">G40+G47+G54</f>
        <v>0</v>
      </c>
      <c r="H61" s="26">
        <f t="shared" si="44"/>
        <v>0</v>
      </c>
      <c r="I61" s="26">
        <f t="shared" si="44"/>
        <v>0</v>
      </c>
      <c r="J61" s="26">
        <f t="shared" si="44"/>
        <v>0</v>
      </c>
      <c r="K61" s="26">
        <f t="shared" si="44"/>
        <v>0</v>
      </c>
      <c r="L61" s="26">
        <f t="shared" si="44"/>
        <v>0</v>
      </c>
      <c r="M61" s="26">
        <f t="shared" si="44"/>
        <v>0</v>
      </c>
      <c r="N61" s="26">
        <f t="shared" si="44"/>
        <v>0</v>
      </c>
      <c r="O61" s="26">
        <f t="shared" si="44"/>
        <v>0</v>
      </c>
      <c r="P61" s="26">
        <f t="shared" si="44"/>
        <v>0</v>
      </c>
      <c r="Q61" s="26">
        <f t="shared" si="44"/>
        <v>0</v>
      </c>
    </row>
    <row r="62" spans="1:17" x14ac:dyDescent="0.25">
      <c r="A62" s="83"/>
      <c r="B62" s="83"/>
      <c r="C62" s="23"/>
      <c r="D62" s="7" t="s">
        <v>40</v>
      </c>
      <c r="E62" s="25">
        <f>F62+G62+H62+I62+J62+K62+L62+M62+N62+O62+P62+Q62</f>
        <v>0</v>
      </c>
      <c r="F62" s="25">
        <f>F41+F48+F55</f>
        <v>0</v>
      </c>
      <c r="G62" s="25">
        <f t="shared" ref="G62:Q62" si="45">G41+G48+G55</f>
        <v>0</v>
      </c>
      <c r="H62" s="25">
        <f t="shared" si="45"/>
        <v>0</v>
      </c>
      <c r="I62" s="25">
        <f t="shared" si="45"/>
        <v>0</v>
      </c>
      <c r="J62" s="25">
        <f t="shared" si="45"/>
        <v>0</v>
      </c>
      <c r="K62" s="25">
        <f t="shared" si="45"/>
        <v>0</v>
      </c>
      <c r="L62" s="25">
        <f t="shared" si="45"/>
        <v>0</v>
      </c>
      <c r="M62" s="25">
        <f t="shared" si="45"/>
        <v>0</v>
      </c>
      <c r="N62" s="25">
        <f t="shared" si="45"/>
        <v>0</v>
      </c>
      <c r="O62" s="25">
        <f t="shared" si="45"/>
        <v>0</v>
      </c>
      <c r="P62" s="25">
        <f t="shared" si="45"/>
        <v>0</v>
      </c>
      <c r="Q62" s="25">
        <f t="shared" si="45"/>
        <v>0</v>
      </c>
    </row>
    <row r="63" spans="1:17" ht="34.5" customHeight="1" x14ac:dyDescent="0.25">
      <c r="A63" s="73" t="s">
        <v>34</v>
      </c>
      <c r="B63" s="74"/>
      <c r="C63" s="20"/>
      <c r="D63" s="6" t="s">
        <v>17</v>
      </c>
      <c r="E63" s="33">
        <f>E65+E66+E69</f>
        <v>560768.36035000009</v>
      </c>
      <c r="F63" s="33">
        <f>F65+F66+F69</f>
        <v>52467.464</v>
      </c>
      <c r="G63" s="33">
        <f t="shared" ref="G63:Q63" si="46">G65+G66+G69</f>
        <v>56227.361999999994</v>
      </c>
      <c r="H63" s="33">
        <f t="shared" si="46"/>
        <v>52906.434999999998</v>
      </c>
      <c r="I63" s="33">
        <f t="shared" si="46"/>
        <v>57427.055999999997</v>
      </c>
      <c r="J63" s="33">
        <f t="shared" si="46"/>
        <v>55706.242399999988</v>
      </c>
      <c r="K63" s="33">
        <f t="shared" si="46"/>
        <v>77535.84599999999</v>
      </c>
      <c r="L63" s="33">
        <f t="shared" si="46"/>
        <v>38870.098799999992</v>
      </c>
      <c r="M63" s="33">
        <f t="shared" si="46"/>
        <v>37332.171000000002</v>
      </c>
      <c r="N63" s="33">
        <f t="shared" si="46"/>
        <v>34116.388999999996</v>
      </c>
      <c r="O63" s="33">
        <f t="shared" si="46"/>
        <v>32407.963349999998</v>
      </c>
      <c r="P63" s="33">
        <f t="shared" si="46"/>
        <v>32717.523279999998</v>
      </c>
      <c r="Q63" s="33">
        <f t="shared" si="46"/>
        <v>33053.809519999995</v>
      </c>
    </row>
    <row r="64" spans="1:17" ht="34.5" customHeight="1" x14ac:dyDescent="0.25">
      <c r="A64" s="75"/>
      <c r="B64" s="76"/>
      <c r="C64" s="21"/>
      <c r="D64" s="6" t="s">
        <v>1</v>
      </c>
      <c r="E64" s="27">
        <f t="shared" ref="E64:E69" si="47">F64+G64+H64+I64+J64+K64+L64+M64+N64+O64+P64+Q64</f>
        <v>0</v>
      </c>
      <c r="F64" s="32">
        <f>F28+F57</f>
        <v>0</v>
      </c>
      <c r="G64" s="32">
        <f t="shared" ref="G64:Q64" si="48">G28+G57</f>
        <v>0</v>
      </c>
      <c r="H64" s="32">
        <f t="shared" si="48"/>
        <v>0</v>
      </c>
      <c r="I64" s="32">
        <f t="shared" si="48"/>
        <v>0</v>
      </c>
      <c r="J64" s="32">
        <f t="shared" si="48"/>
        <v>0</v>
      </c>
      <c r="K64" s="32">
        <f t="shared" si="48"/>
        <v>0</v>
      </c>
      <c r="L64" s="32">
        <f t="shared" si="48"/>
        <v>0</v>
      </c>
      <c r="M64" s="32">
        <f t="shared" si="48"/>
        <v>0</v>
      </c>
      <c r="N64" s="32">
        <f t="shared" si="48"/>
        <v>0</v>
      </c>
      <c r="O64" s="32">
        <f t="shared" si="48"/>
        <v>0</v>
      </c>
      <c r="P64" s="32">
        <f t="shared" si="48"/>
        <v>0</v>
      </c>
      <c r="Q64" s="32">
        <f t="shared" si="48"/>
        <v>0</v>
      </c>
    </row>
    <row r="65" spans="1:17" ht="34.5" customHeight="1" x14ac:dyDescent="0.25">
      <c r="A65" s="75"/>
      <c r="B65" s="76"/>
      <c r="C65" s="21"/>
      <c r="D65" s="6" t="s">
        <v>2</v>
      </c>
      <c r="E65" s="35">
        <f t="shared" si="47"/>
        <v>143955.49999999997</v>
      </c>
      <c r="F65" s="34">
        <f>F29+F58</f>
        <v>9597.0429999999997</v>
      </c>
      <c r="G65" s="34">
        <f t="shared" ref="G65:Q65" si="49">G29+G58</f>
        <v>9597.0409999999993</v>
      </c>
      <c r="H65" s="34">
        <f t="shared" si="49"/>
        <v>9597.0360000000001</v>
      </c>
      <c r="I65" s="34">
        <f t="shared" si="49"/>
        <v>14395.509999999998</v>
      </c>
      <c r="J65" s="34">
        <f t="shared" si="49"/>
        <v>14395.509999999998</v>
      </c>
      <c r="K65" s="34">
        <f t="shared" si="49"/>
        <v>14395.509999999998</v>
      </c>
      <c r="L65" s="34">
        <f t="shared" si="49"/>
        <v>14395.509999999998</v>
      </c>
      <c r="M65" s="34">
        <f t="shared" si="49"/>
        <v>14395.509999999998</v>
      </c>
      <c r="N65" s="34">
        <f t="shared" si="49"/>
        <v>14395.509999999998</v>
      </c>
      <c r="O65" s="34">
        <f t="shared" si="49"/>
        <v>9597.143</v>
      </c>
      <c r="P65" s="34">
        <f t="shared" si="49"/>
        <v>9597.1409999999996</v>
      </c>
      <c r="Q65" s="34">
        <f t="shared" si="49"/>
        <v>9597.0360000000001</v>
      </c>
    </row>
    <row r="66" spans="1:17" ht="34.5" customHeight="1" x14ac:dyDescent="0.25">
      <c r="A66" s="75"/>
      <c r="B66" s="76"/>
      <c r="C66" s="21"/>
      <c r="D66" s="6" t="s">
        <v>3</v>
      </c>
      <c r="E66" s="35">
        <f t="shared" si="47"/>
        <v>416812.86035000009</v>
      </c>
      <c r="F66" s="34">
        <f>F30+F59</f>
        <v>42870.421000000002</v>
      </c>
      <c r="G66" s="34">
        <f t="shared" ref="G66:Q66" si="50">G30+G59</f>
        <v>46630.320999999996</v>
      </c>
      <c r="H66" s="34">
        <f t="shared" si="50"/>
        <v>43309.398999999998</v>
      </c>
      <c r="I66" s="34">
        <f t="shared" si="50"/>
        <v>43031.546000000002</v>
      </c>
      <c r="J66" s="34">
        <f t="shared" si="50"/>
        <v>41310.732399999994</v>
      </c>
      <c r="K66" s="34">
        <f t="shared" si="50"/>
        <v>63140.335999999996</v>
      </c>
      <c r="L66" s="34">
        <f t="shared" si="50"/>
        <v>24474.588799999998</v>
      </c>
      <c r="M66" s="34">
        <f t="shared" si="50"/>
        <v>22936.661</v>
      </c>
      <c r="N66" s="34">
        <f t="shared" si="50"/>
        <v>19720.879000000001</v>
      </c>
      <c r="O66" s="34">
        <f t="shared" si="50"/>
        <v>22810.820349999998</v>
      </c>
      <c r="P66" s="34">
        <f t="shared" si="50"/>
        <v>23120.382279999998</v>
      </c>
      <c r="Q66" s="34">
        <f t="shared" si="50"/>
        <v>23456.773519999999</v>
      </c>
    </row>
    <row r="67" spans="1:17" ht="48" customHeight="1" x14ac:dyDescent="0.25">
      <c r="A67" s="75"/>
      <c r="B67" s="76"/>
      <c r="C67" s="21"/>
      <c r="D67" s="8" t="s">
        <v>22</v>
      </c>
      <c r="E67" s="27">
        <f t="shared" si="47"/>
        <v>0</v>
      </c>
      <c r="F67" s="32">
        <f t="shared" ref="F67:Q68" si="51">F31+F60</f>
        <v>0</v>
      </c>
      <c r="G67" s="32">
        <f t="shared" si="51"/>
        <v>0</v>
      </c>
      <c r="H67" s="32">
        <f t="shared" si="51"/>
        <v>0</v>
      </c>
      <c r="I67" s="32">
        <f t="shared" si="51"/>
        <v>0</v>
      </c>
      <c r="J67" s="32">
        <f t="shared" si="51"/>
        <v>0</v>
      </c>
      <c r="K67" s="32">
        <f t="shared" si="51"/>
        <v>0</v>
      </c>
      <c r="L67" s="32">
        <f t="shared" si="51"/>
        <v>0</v>
      </c>
      <c r="M67" s="32">
        <f t="shared" si="51"/>
        <v>0</v>
      </c>
      <c r="N67" s="32">
        <f t="shared" si="51"/>
        <v>0</v>
      </c>
      <c r="O67" s="32">
        <f t="shared" si="51"/>
        <v>0</v>
      </c>
      <c r="P67" s="32">
        <f t="shared" si="51"/>
        <v>0</v>
      </c>
      <c r="Q67" s="32">
        <f t="shared" si="51"/>
        <v>0</v>
      </c>
    </row>
    <row r="68" spans="1:17" ht="34.5" customHeight="1" x14ac:dyDescent="0.25">
      <c r="A68" s="75"/>
      <c r="B68" s="76"/>
      <c r="C68" s="21"/>
      <c r="D68" s="8" t="s">
        <v>39</v>
      </c>
      <c r="E68" s="27">
        <f t="shared" si="47"/>
        <v>0</v>
      </c>
      <c r="F68" s="32">
        <f t="shared" si="51"/>
        <v>0</v>
      </c>
      <c r="G68" s="32">
        <f t="shared" si="51"/>
        <v>0</v>
      </c>
      <c r="H68" s="32">
        <f t="shared" si="51"/>
        <v>0</v>
      </c>
      <c r="I68" s="32">
        <f t="shared" si="51"/>
        <v>0</v>
      </c>
      <c r="J68" s="32">
        <f t="shared" si="51"/>
        <v>0</v>
      </c>
      <c r="K68" s="32">
        <f t="shared" si="51"/>
        <v>0</v>
      </c>
      <c r="L68" s="32">
        <f t="shared" si="51"/>
        <v>0</v>
      </c>
      <c r="M68" s="32">
        <f t="shared" si="51"/>
        <v>0</v>
      </c>
      <c r="N68" s="32">
        <f t="shared" si="51"/>
        <v>0</v>
      </c>
      <c r="O68" s="32">
        <f t="shared" si="51"/>
        <v>0</v>
      </c>
      <c r="P68" s="32">
        <f t="shared" si="51"/>
        <v>0</v>
      </c>
      <c r="Q68" s="32">
        <f t="shared" si="51"/>
        <v>0</v>
      </c>
    </row>
    <row r="69" spans="1:17" ht="34.5" customHeight="1" x14ac:dyDescent="0.25">
      <c r="A69" s="77"/>
      <c r="B69" s="78"/>
      <c r="C69" s="22"/>
      <c r="D69" s="8" t="s">
        <v>40</v>
      </c>
      <c r="E69" s="35">
        <f t="shared" si="47"/>
        <v>0</v>
      </c>
      <c r="F69" s="34">
        <f>F33+F62</f>
        <v>0</v>
      </c>
      <c r="G69" s="34">
        <f t="shared" ref="G69:Q69" si="52">G33+G62</f>
        <v>0</v>
      </c>
      <c r="H69" s="34">
        <f t="shared" si="52"/>
        <v>0</v>
      </c>
      <c r="I69" s="34">
        <f t="shared" si="52"/>
        <v>0</v>
      </c>
      <c r="J69" s="34">
        <f t="shared" si="52"/>
        <v>0</v>
      </c>
      <c r="K69" s="34">
        <f t="shared" si="52"/>
        <v>0</v>
      </c>
      <c r="L69" s="34">
        <f t="shared" si="52"/>
        <v>0</v>
      </c>
      <c r="M69" s="34">
        <f t="shared" si="52"/>
        <v>0</v>
      </c>
      <c r="N69" s="34">
        <f t="shared" si="52"/>
        <v>0</v>
      </c>
      <c r="O69" s="34">
        <f t="shared" si="52"/>
        <v>0</v>
      </c>
      <c r="P69" s="34">
        <f t="shared" si="52"/>
        <v>0</v>
      </c>
      <c r="Q69" s="34">
        <f t="shared" si="52"/>
        <v>0</v>
      </c>
    </row>
    <row r="71" spans="1:17" ht="45" customHeight="1" x14ac:dyDescent="0.25">
      <c r="A71" s="67" t="s">
        <v>38</v>
      </c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17" ht="23.25" customHeight="1" x14ac:dyDescent="0.25">
      <c r="A72" s="24" t="s">
        <v>37</v>
      </c>
      <c r="D72" s="19"/>
    </row>
    <row r="73" spans="1:17" ht="23.25" customHeight="1" x14ac:dyDescent="0.25">
      <c r="A73" s="24" t="s">
        <v>41</v>
      </c>
      <c r="D73" s="19"/>
    </row>
    <row r="74" spans="1:17" ht="23.25" customHeight="1" x14ac:dyDescent="0.3">
      <c r="A74" s="24"/>
      <c r="C74" s="36" t="s">
        <v>52</v>
      </c>
      <c r="D74" s="19"/>
      <c r="E74" s="37"/>
      <c r="F74" s="37"/>
      <c r="G74" s="37"/>
      <c r="H74" s="38" t="s">
        <v>53</v>
      </c>
    </row>
    <row r="75" spans="1:17" ht="23.25" customHeight="1" x14ac:dyDescent="0.25">
      <c r="A75" s="24"/>
      <c r="D75" s="19"/>
    </row>
    <row r="76" spans="1:17" ht="15.75" customHeight="1" x14ac:dyDescent="0.25">
      <c r="B76" s="13"/>
      <c r="C76" s="13"/>
      <c r="D76" s="18"/>
    </row>
    <row r="77" spans="1:17" ht="15.75" customHeight="1" x14ac:dyDescent="0.25">
      <c r="B77" s="31" t="s">
        <v>56</v>
      </c>
      <c r="C77" s="14"/>
      <c r="D77" s="15"/>
    </row>
    <row r="78" spans="1:17" ht="15.75" customHeight="1" x14ac:dyDescent="0.25">
      <c r="B78" s="31" t="s">
        <v>55</v>
      </c>
      <c r="C78" s="31"/>
      <c r="D78" s="16"/>
    </row>
    <row r="79" spans="1:17" ht="15.75" customHeight="1" x14ac:dyDescent="0.25">
      <c r="B79" s="17" t="s">
        <v>28</v>
      </c>
      <c r="C79" s="17"/>
    </row>
    <row r="80" spans="1:17" x14ac:dyDescent="0.25">
      <c r="B80" s="4" t="s">
        <v>47</v>
      </c>
      <c r="C80" s="4"/>
    </row>
  </sheetData>
  <customSheetViews>
    <customSheetView guid="{05CA287B-A353-4263-B462-1CD71F30B7DE}" scale="80" showPageBreaks="1" printArea="1" view="pageBreakPreview">
      <selection activeCell="L1" sqref="L1:P1"/>
      <rowBreaks count="2" manualBreakCount="2">
        <brk id="30" max="15" man="1"/>
        <brk id="52" max="15" man="1"/>
      </rowBreaks>
      <pageMargins left="0.11811023622047245" right="0" top="0.39370078740157483" bottom="0" header="0" footer="0"/>
      <pageSetup paperSize="9" scale="60" orientation="landscape" r:id="rId1"/>
    </customSheetView>
    <customSheetView guid="{65A4ED56-2920-4D5C-94EF-AF8E95F394DD}" scale="80" showPageBreaks="1" printArea="1" view="pageBreakPreview" topLeftCell="A10">
      <selection activeCell="P25" sqref="P25"/>
      <rowBreaks count="2" manualBreakCount="2">
        <brk id="28" max="15" man="1"/>
        <brk id="50" max="15" man="1"/>
      </rowBreaks>
      <pageMargins left="0.11811023622047245" right="0" top="0.39370078740157483" bottom="0" header="0" footer="0"/>
      <pageSetup paperSize="9" scale="60" orientation="landscape" r:id="rId2"/>
    </customSheetView>
    <customSheetView guid="{0442DFCF-4AF5-46BB-83EA-36E351464B83}" scale="80" showPageBreaks="1" printArea="1" view="pageBreakPreview" topLeftCell="A58">
      <selection activeCell="J63" sqref="J63"/>
      <rowBreaks count="3" manualBreakCount="3">
        <brk id="28" max="15" man="1"/>
        <brk id="66" max="15" man="1"/>
        <brk id="82" max="15" man="1"/>
      </rowBreaks>
      <pageMargins left="0.11811023622047245" right="0" top="0.39370078740157483" bottom="0" header="0" footer="0"/>
      <pageSetup paperSize="9" scale="77" orientation="landscape" r:id="rId3"/>
    </customSheetView>
    <customSheetView guid="{6F870F9C-72FA-43A3-B647-34CC4F609014}" scale="80" showPageBreaks="1" printArea="1" view="pageBreakPreview">
      <selection activeCell="A8" sqref="A8:P8"/>
      <rowBreaks count="3" manualBreakCount="3">
        <brk id="28" max="15" man="1"/>
        <brk id="57" max="15" man="1"/>
        <brk id="73" max="15" man="1"/>
      </rowBreaks>
      <pageMargins left="0.11811023622047245" right="0" top="0.39370078740157483" bottom="0" header="0" footer="0"/>
      <pageSetup paperSize="9" scale="79" orientation="landscape" r:id="rId4"/>
    </customSheetView>
    <customSheetView guid="{36C52D05-2473-4FC9-B382-AB3A39936F59}" scale="80" showPageBreaks="1" printArea="1" view="pageBreakPreview">
      <selection activeCell="N28" sqref="N28"/>
      <rowBreaks count="2" manualBreakCount="2">
        <brk id="28" max="15" man="1"/>
        <brk id="50" max="15" man="1"/>
      </rowBreaks>
      <pageMargins left="0.11811023622047245" right="0" top="0.39370078740157483" bottom="0" header="0" footer="0"/>
      <pageSetup paperSize="9" scale="60" orientation="landscape" r:id="rId5"/>
    </customSheetView>
    <customSheetView guid="{1B8D0ACA-689B-4733-89E0-22595616CC2F}" scale="75" showPageBreaks="1" printArea="1" topLeftCell="A7">
      <pane xSplit="4" ySplit="8" topLeftCell="E48" activePane="bottomRight" state="frozen"/>
      <selection pane="bottomRight" activeCell="D37" sqref="D37"/>
      <rowBreaks count="2" manualBreakCount="2">
        <brk id="28" max="15" man="1"/>
        <brk id="50" max="15" man="1"/>
      </rowBreaks>
      <pageMargins left="0.11811023622047245" right="0" top="0.39370078740157483" bottom="0" header="0" footer="0"/>
      <pageSetup paperSize="9" scale="60" orientation="landscape" r:id="rId6"/>
    </customSheetView>
  </customSheetViews>
  <mergeCells count="35">
    <mergeCell ref="A12:Q12"/>
    <mergeCell ref="A11:Q11"/>
    <mergeCell ref="A19:Q19"/>
    <mergeCell ref="B20:B26"/>
    <mergeCell ref="A20:A26"/>
    <mergeCell ref="F16:Q16"/>
    <mergeCell ref="P14:Q14"/>
    <mergeCell ref="A13:Q13"/>
    <mergeCell ref="A16:A17"/>
    <mergeCell ref="E16:E17"/>
    <mergeCell ref="C20:C26"/>
    <mergeCell ref="C16:C17"/>
    <mergeCell ref="B16:B17"/>
    <mergeCell ref="D16:D17"/>
    <mergeCell ref="N7:Q7"/>
    <mergeCell ref="N4:Q4"/>
    <mergeCell ref="N5:Q5"/>
    <mergeCell ref="N6:Q6"/>
    <mergeCell ref="N8:Q8"/>
    <mergeCell ref="C42:C48"/>
    <mergeCell ref="C49:C55"/>
    <mergeCell ref="A71:Q71"/>
    <mergeCell ref="C27:C33"/>
    <mergeCell ref="A14:N14"/>
    <mergeCell ref="A63:B69"/>
    <mergeCell ref="A27:B33"/>
    <mergeCell ref="A49:A55"/>
    <mergeCell ref="A56:B62"/>
    <mergeCell ref="A34:Q34"/>
    <mergeCell ref="A35:A41"/>
    <mergeCell ref="A42:A48"/>
    <mergeCell ref="B42:B48"/>
    <mergeCell ref="B35:B41"/>
    <mergeCell ref="B49:B55"/>
    <mergeCell ref="C35:C41"/>
  </mergeCells>
  <pageMargins left="0.25" right="0.25" top="0.75" bottom="0.75" header="0.3" footer="0.3"/>
  <pageSetup paperSize="9" scale="37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№1</vt:lpstr>
      <vt:lpstr>'таблица №1'!Заголовки_для_печати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Шафикова Наталья Ивановна</dc:creator>
  <cp:lastModifiedBy>Садыкова Алена Рафиковна</cp:lastModifiedBy>
  <cp:lastPrinted>2022-12-26T05:21:08Z</cp:lastPrinted>
  <dcterms:created xsi:type="dcterms:W3CDTF">2006-09-16T00:00:00Z</dcterms:created>
  <dcterms:modified xsi:type="dcterms:W3CDTF">2022-12-26T07:32:01Z</dcterms:modified>
</cp:coreProperties>
</file>