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 tabRatio="852"/>
  </bookViews>
  <sheets>
    <sheet name="РД 868 от 01.03.2023" sheetId="32" r:id="rId1"/>
    <sheet name="таблица № 2 13.12.16" sheetId="8" state="hidden" r:id="rId2"/>
    <sheet name="таблица 1" sheetId="6" state="hidden" r:id="rId3"/>
    <sheet name="таблица № 2" sheetId="4" state="hidden" r:id="rId4"/>
  </sheets>
  <definedNames>
    <definedName name="_xlnm.Print_Titles" localSheetId="0">'РД 868 от 01.03.2023'!$A:$B,'РД 868 от 01.03.2023'!$11:$12</definedName>
    <definedName name="_xlnm.Print_Titles" localSheetId="2">'таблица 1'!$A:$B,'таблица 1'!$18:$19</definedName>
    <definedName name="_xlnm.Print_Titles" localSheetId="3">'таблица № 2'!$A:$B,'таблица № 2'!$9:$10</definedName>
    <definedName name="_xlnm.Print_Titles" localSheetId="1">'таблица № 2 13.12.16'!$A:$B,'таблица № 2 13.12.16'!$9:$10</definedName>
    <definedName name="_xlnm.Print_Area" localSheetId="2">'таблица 1'!$A$1:$P$82</definedName>
    <definedName name="_xlnm.Print_Area" localSheetId="3">'таблица № 2'!$A$1:$E$30</definedName>
    <definedName name="_xlnm.Print_Area" localSheetId="1">'таблица № 2 13.12.16'!$A$1:$D$28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32" l="1"/>
  <c r="P21" i="32"/>
  <c r="O21" i="32"/>
  <c r="N21" i="32"/>
  <c r="M21" i="32"/>
  <c r="L21" i="32"/>
  <c r="K21" i="32"/>
  <c r="J21" i="32"/>
  <c r="I21" i="32"/>
  <c r="H21" i="32"/>
  <c r="G21" i="32"/>
  <c r="P87" i="32"/>
  <c r="P84" i="32" s="1"/>
  <c r="H87" i="32"/>
  <c r="O87" i="32"/>
  <c r="O84" i="32" s="1"/>
  <c r="G87" i="32"/>
  <c r="G84" i="32" s="1"/>
  <c r="M87" i="32"/>
  <c r="M80" i="32" s="1"/>
  <c r="F87" i="32"/>
  <c r="K87" i="32"/>
  <c r="K84" i="32" s="1"/>
  <c r="J87" i="32"/>
  <c r="I87" i="32"/>
  <c r="I80" i="32" s="1"/>
  <c r="H94" i="32"/>
  <c r="Q104" i="32"/>
  <c r="E97" i="32"/>
  <c r="E96" i="32"/>
  <c r="E95" i="32"/>
  <c r="Q94" i="32"/>
  <c r="E94" i="32"/>
  <c r="E93" i="32"/>
  <c r="E92" i="32"/>
  <c r="Q91" i="32"/>
  <c r="P91" i="32"/>
  <c r="O91" i="32"/>
  <c r="N91" i="32"/>
  <c r="M91" i="32"/>
  <c r="L91" i="32"/>
  <c r="K91" i="32"/>
  <c r="J91" i="32"/>
  <c r="I91" i="32"/>
  <c r="H91" i="32"/>
  <c r="G91" i="32"/>
  <c r="F91" i="32"/>
  <c r="E90" i="32"/>
  <c r="E89" i="32"/>
  <c r="E88" i="32"/>
  <c r="Q87" i="32"/>
  <c r="N87" i="32"/>
  <c r="N84" i="32" s="1"/>
  <c r="L87" i="32"/>
  <c r="L84" i="32" s="1"/>
  <c r="J84" i="32"/>
  <c r="H84" i="32"/>
  <c r="Q84" i="32"/>
  <c r="Q83" i="32"/>
  <c r="P83" i="32"/>
  <c r="O83" i="32"/>
  <c r="N83" i="32"/>
  <c r="M83" i="32"/>
  <c r="L83" i="32"/>
  <c r="K83" i="32"/>
  <c r="J83" i="32"/>
  <c r="I83" i="32"/>
  <c r="H83" i="32"/>
  <c r="G83" i="32"/>
  <c r="F83" i="32"/>
  <c r="Q82" i="32"/>
  <c r="P82" i="32"/>
  <c r="O82" i="32"/>
  <c r="N82" i="32"/>
  <c r="M82" i="32"/>
  <c r="L82" i="32"/>
  <c r="K82" i="32"/>
  <c r="J82" i="32"/>
  <c r="I82" i="32"/>
  <c r="H82" i="32"/>
  <c r="G82" i="32"/>
  <c r="F82" i="32"/>
  <c r="E82" i="32" s="1"/>
  <c r="Q81" i="32"/>
  <c r="P81" i="32"/>
  <c r="O81" i="32"/>
  <c r="N81" i="32"/>
  <c r="M81" i="32"/>
  <c r="L81" i="32"/>
  <c r="K81" i="32"/>
  <c r="J81" i="32"/>
  <c r="I81" i="32"/>
  <c r="H81" i="32"/>
  <c r="G81" i="32"/>
  <c r="F81" i="32"/>
  <c r="Q80" i="32"/>
  <c r="P80" i="32"/>
  <c r="L80" i="32"/>
  <c r="H80" i="32"/>
  <c r="Q79" i="32"/>
  <c r="P79" i="32"/>
  <c r="O79" i="32"/>
  <c r="N79" i="32"/>
  <c r="M79" i="32"/>
  <c r="L79" i="32"/>
  <c r="K79" i="32"/>
  <c r="J79" i="32"/>
  <c r="I79" i="32"/>
  <c r="H79" i="32"/>
  <c r="G79" i="32"/>
  <c r="F79" i="32"/>
  <c r="Q78" i="32"/>
  <c r="P78" i="32"/>
  <c r="O78" i="32"/>
  <c r="N78" i="32"/>
  <c r="M78" i="32"/>
  <c r="L78" i="32"/>
  <c r="K78" i="32"/>
  <c r="J78" i="32"/>
  <c r="I78" i="32"/>
  <c r="H78" i="32"/>
  <c r="G78" i="32"/>
  <c r="F78" i="32"/>
  <c r="E78" i="32" s="1"/>
  <c r="E76" i="32"/>
  <c r="E75" i="32"/>
  <c r="E74" i="32"/>
  <c r="E73" i="32"/>
  <c r="E72" i="32"/>
  <c r="E71" i="32"/>
  <c r="Q70" i="32"/>
  <c r="P70" i="32"/>
  <c r="O70" i="32"/>
  <c r="N70" i="32"/>
  <c r="M70" i="32"/>
  <c r="L70" i="32"/>
  <c r="K70" i="32"/>
  <c r="J70" i="32"/>
  <c r="I70" i="32"/>
  <c r="H70" i="32"/>
  <c r="G70" i="32"/>
  <c r="E70" i="32" s="1"/>
  <c r="F70" i="32"/>
  <c r="E69" i="32"/>
  <c r="E68" i="32"/>
  <c r="E67" i="32"/>
  <c r="E66" i="32"/>
  <c r="E65" i="32"/>
  <c r="E64" i="32"/>
  <c r="Q63" i="32"/>
  <c r="P63" i="32"/>
  <c r="O63" i="32"/>
  <c r="N63" i="32"/>
  <c r="M63" i="32"/>
  <c r="L63" i="32"/>
  <c r="K63" i="32"/>
  <c r="J63" i="32"/>
  <c r="I63" i="32"/>
  <c r="H63" i="32"/>
  <c r="G63" i="32"/>
  <c r="F63" i="32"/>
  <c r="E63" i="32" s="1"/>
  <c r="E62" i="32"/>
  <c r="E61" i="32"/>
  <c r="E60" i="32"/>
  <c r="E59" i="32"/>
  <c r="E58" i="32"/>
  <c r="E57" i="32"/>
  <c r="Q56" i="32"/>
  <c r="P56" i="32"/>
  <c r="O56" i="32"/>
  <c r="N56" i="32"/>
  <c r="M56" i="32"/>
  <c r="L56" i="32"/>
  <c r="K56" i="32"/>
  <c r="J56" i="32"/>
  <c r="I56" i="32"/>
  <c r="H56" i="32"/>
  <c r="G56" i="32"/>
  <c r="F56" i="32"/>
  <c r="E55" i="32"/>
  <c r="E54" i="32"/>
  <c r="E53" i="32"/>
  <c r="Q52" i="32"/>
  <c r="E52" i="32" s="1"/>
  <c r="E51" i="32"/>
  <c r="E50" i="32"/>
  <c r="P49" i="32"/>
  <c r="O49" i="32"/>
  <c r="N49" i="32"/>
  <c r="M49" i="32"/>
  <c r="L49" i="32"/>
  <c r="K49" i="32"/>
  <c r="J49" i="32"/>
  <c r="I49" i="32"/>
  <c r="H49" i="32"/>
  <c r="G49" i="32"/>
  <c r="F49" i="32"/>
  <c r="E48" i="32"/>
  <c r="E47" i="32"/>
  <c r="E46" i="32"/>
  <c r="E45" i="32"/>
  <c r="E44" i="32"/>
  <c r="E43" i="32"/>
  <c r="Q42" i="32"/>
  <c r="P42" i="32"/>
  <c r="O42" i="32"/>
  <c r="N42" i="32"/>
  <c r="M42" i="32"/>
  <c r="L42" i="32"/>
  <c r="K42" i="32"/>
  <c r="J42" i="32"/>
  <c r="I42" i="32"/>
  <c r="H42" i="32"/>
  <c r="G42" i="32"/>
  <c r="F42" i="32"/>
  <c r="E41" i="32"/>
  <c r="E40" i="32"/>
  <c r="E39" i="32"/>
  <c r="Q38" i="32"/>
  <c r="P38" i="32"/>
  <c r="O38" i="32"/>
  <c r="O35" i="32" s="1"/>
  <c r="N38" i="32"/>
  <c r="E37" i="32"/>
  <c r="E36" i="32"/>
  <c r="Q35" i="32"/>
  <c r="P35" i="32"/>
  <c r="M35" i="32"/>
  <c r="L35" i="32"/>
  <c r="K35" i="32"/>
  <c r="J35" i="32"/>
  <c r="I35" i="32"/>
  <c r="H35" i="32"/>
  <c r="G35" i="32"/>
  <c r="F35" i="32"/>
  <c r="E34" i="32"/>
  <c r="E33" i="32"/>
  <c r="E32" i="32"/>
  <c r="E31" i="32"/>
  <c r="E30" i="32"/>
  <c r="E29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7" i="32"/>
  <c r="E26" i="32"/>
  <c r="E25" i="32"/>
  <c r="E24" i="32"/>
  <c r="E23" i="32"/>
  <c r="E22" i="32"/>
  <c r="F21" i="32"/>
  <c r="Q20" i="32"/>
  <c r="P20" i="32"/>
  <c r="O20" i="32"/>
  <c r="O104" i="32" s="1"/>
  <c r="N20" i="32"/>
  <c r="N104" i="32" s="1"/>
  <c r="M20" i="32"/>
  <c r="M104" i="32" s="1"/>
  <c r="L20" i="32"/>
  <c r="K20" i="32"/>
  <c r="K104" i="32" s="1"/>
  <c r="J20" i="32"/>
  <c r="J104" i="32" s="1"/>
  <c r="I20" i="32"/>
  <c r="I104" i="32" s="1"/>
  <c r="H20" i="32"/>
  <c r="G20" i="32"/>
  <c r="G104" i="32" s="1"/>
  <c r="F20" i="32"/>
  <c r="F104" i="32" s="1"/>
  <c r="Q19" i="32"/>
  <c r="Q103" i="32" s="1"/>
  <c r="P19" i="32"/>
  <c r="O19" i="32"/>
  <c r="O103" i="32" s="1"/>
  <c r="N19" i="32"/>
  <c r="N103" i="32" s="1"/>
  <c r="M19" i="32"/>
  <c r="M103" i="32" s="1"/>
  <c r="L19" i="32"/>
  <c r="K19" i="32"/>
  <c r="K103" i="32" s="1"/>
  <c r="J19" i="32"/>
  <c r="J103" i="32" s="1"/>
  <c r="I19" i="32"/>
  <c r="H19" i="32"/>
  <c r="G19" i="32"/>
  <c r="G103" i="32" s="1"/>
  <c r="F19" i="32"/>
  <c r="F103" i="32" s="1"/>
  <c r="Q18" i="32"/>
  <c r="P18" i="32"/>
  <c r="P102" i="32" s="1"/>
  <c r="O18" i="32"/>
  <c r="O102" i="32" s="1"/>
  <c r="N18" i="32"/>
  <c r="N102" i="32" s="1"/>
  <c r="M18" i="32"/>
  <c r="L18" i="32"/>
  <c r="L102" i="32" s="1"/>
  <c r="K18" i="32"/>
  <c r="K102" i="32" s="1"/>
  <c r="J18" i="32"/>
  <c r="J102" i="32" s="1"/>
  <c r="I18" i="32"/>
  <c r="H18" i="32"/>
  <c r="H102" i="32" s="1"/>
  <c r="G18" i="32"/>
  <c r="G102" i="32" s="1"/>
  <c r="F18" i="32"/>
  <c r="Q17" i="32"/>
  <c r="P17" i="32"/>
  <c r="P101" i="32" s="1"/>
  <c r="O17" i="32"/>
  <c r="O14" i="32" s="1"/>
  <c r="M17" i="32"/>
  <c r="L17" i="32"/>
  <c r="K17" i="32"/>
  <c r="J17" i="32"/>
  <c r="I17" i="32"/>
  <c r="H17" i="32"/>
  <c r="H101" i="32" s="1"/>
  <c r="G17" i="32"/>
  <c r="F17" i="32"/>
  <c r="Q16" i="32"/>
  <c r="Q100" i="32" s="1"/>
  <c r="P16" i="32"/>
  <c r="O16" i="32"/>
  <c r="O100" i="32" s="1"/>
  <c r="N16" i="32"/>
  <c r="N100" i="32" s="1"/>
  <c r="M16" i="32"/>
  <c r="M100" i="32" s="1"/>
  <c r="L16" i="32"/>
  <c r="K16" i="32"/>
  <c r="K100" i="32" s="1"/>
  <c r="J16" i="32"/>
  <c r="J100" i="32" s="1"/>
  <c r="I16" i="32"/>
  <c r="I100" i="32" s="1"/>
  <c r="H16" i="32"/>
  <c r="G16" i="32"/>
  <c r="G100" i="32" s="1"/>
  <c r="F16" i="32"/>
  <c r="F100" i="32" s="1"/>
  <c r="Q15" i="32"/>
  <c r="Q14" i="32" s="1"/>
  <c r="P15" i="32"/>
  <c r="O15" i="32"/>
  <c r="O99" i="32" s="1"/>
  <c r="N15" i="32"/>
  <c r="N99" i="32" s="1"/>
  <c r="M15" i="32"/>
  <c r="M14" i="32" s="1"/>
  <c r="L15" i="32"/>
  <c r="K15" i="32"/>
  <c r="K99" i="32" s="1"/>
  <c r="J15" i="32"/>
  <c r="J99" i="32" s="1"/>
  <c r="I15" i="32"/>
  <c r="H15" i="32"/>
  <c r="G15" i="32"/>
  <c r="G99" i="32" s="1"/>
  <c r="F15" i="32"/>
  <c r="F99" i="32" s="1"/>
  <c r="I14" i="32" l="1"/>
  <c r="H77" i="32"/>
  <c r="H99" i="32"/>
  <c r="E15" i="32"/>
  <c r="M101" i="32"/>
  <c r="E18" i="32"/>
  <c r="E21" i="32"/>
  <c r="E28" i="32"/>
  <c r="E38" i="32"/>
  <c r="Q49" i="32"/>
  <c r="E56" i="32"/>
  <c r="K80" i="32"/>
  <c r="K77" i="32" s="1"/>
  <c r="M84" i="32"/>
  <c r="L77" i="32"/>
  <c r="F14" i="32"/>
  <c r="G14" i="32"/>
  <c r="H103" i="32"/>
  <c r="P103" i="32"/>
  <c r="H104" i="32"/>
  <c r="L104" i="32"/>
  <c r="P104" i="32"/>
  <c r="E49" i="32"/>
  <c r="M77" i="32"/>
  <c r="Q77" i="32"/>
  <c r="E81" i="32"/>
  <c r="J14" i="32"/>
  <c r="L99" i="32"/>
  <c r="P99" i="32"/>
  <c r="H14" i="32"/>
  <c r="L100" i="32"/>
  <c r="P14" i="32"/>
  <c r="L101" i="32"/>
  <c r="Q101" i="32"/>
  <c r="I102" i="32"/>
  <c r="M102" i="32"/>
  <c r="Q102" i="32"/>
  <c r="E19" i="32"/>
  <c r="E42" i="32"/>
  <c r="E79" i="32"/>
  <c r="O80" i="32"/>
  <c r="O77" i="32" s="1"/>
  <c r="E83" i="32"/>
  <c r="E91" i="32"/>
  <c r="P77" i="32"/>
  <c r="G80" i="32"/>
  <c r="G77" i="32" s="1"/>
  <c r="K101" i="32"/>
  <c r="K98" i="32" s="1"/>
  <c r="I77" i="32"/>
  <c r="I84" i="32"/>
  <c r="E87" i="32"/>
  <c r="I101" i="32"/>
  <c r="E104" i="32"/>
  <c r="L98" i="32"/>
  <c r="Q99" i="32"/>
  <c r="Q98" i="32" s="1"/>
  <c r="P100" i="32"/>
  <c r="P98" i="32" s="1"/>
  <c r="O101" i="32"/>
  <c r="O98" i="32" s="1"/>
  <c r="I103" i="32"/>
  <c r="E103" i="32" s="1"/>
  <c r="K14" i="32"/>
  <c r="E16" i="32"/>
  <c r="E20" i="32"/>
  <c r="N35" i="32"/>
  <c r="E35" i="32" s="1"/>
  <c r="I99" i="32"/>
  <c r="H100" i="32"/>
  <c r="H98" i="32" s="1"/>
  <c r="G101" i="32"/>
  <c r="G98" i="32" s="1"/>
  <c r="L14" i="32"/>
  <c r="M99" i="32"/>
  <c r="M98" i="32" s="1"/>
  <c r="F102" i="32"/>
  <c r="E102" i="32" s="1"/>
  <c r="N17" i="32"/>
  <c r="E17" i="32" s="1"/>
  <c r="F80" i="32"/>
  <c r="J80" i="32"/>
  <c r="J77" i="32" s="1"/>
  <c r="N80" i="32"/>
  <c r="N77" i="32" s="1"/>
  <c r="F84" i="32"/>
  <c r="E84" i="32" s="1"/>
  <c r="I98" i="32" l="1"/>
  <c r="J101" i="32"/>
  <c r="J98" i="32" s="1"/>
  <c r="E80" i="32"/>
  <c r="F77" i="32"/>
  <c r="E77" i="32" s="1"/>
  <c r="F101" i="32"/>
  <c r="N101" i="32"/>
  <c r="N98" i="32" s="1"/>
  <c r="N14" i="32"/>
  <c r="E14" i="32" s="1"/>
  <c r="E100" i="32"/>
  <c r="E99" i="32"/>
  <c r="E101" i="32" l="1"/>
  <c r="F98" i="32"/>
  <c r="E98" i="32" s="1"/>
  <c r="E65" i="6" l="1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53" i="6"/>
  <c r="D52" i="6"/>
  <c r="D51" i="6"/>
  <c r="D41" i="6"/>
  <c r="D38" i="6"/>
  <c r="D37" i="6"/>
  <c r="D36" i="6"/>
  <c r="D30" i="6"/>
  <c r="D31" i="6"/>
  <c r="D34" i="6"/>
  <c r="D24" i="6" l="1"/>
  <c r="D49" i="6"/>
  <c r="D46" i="6"/>
  <c r="D68" i="6" s="1"/>
  <c r="D44" i="6"/>
  <c r="D22" i="6"/>
  <c r="D35" i="6"/>
  <c r="D50" i="6"/>
  <c r="D57" i="6"/>
  <c r="D45" i="6"/>
  <c r="D23" i="6"/>
  <c r="D25" i="6"/>
  <c r="D28" i="6"/>
  <c r="D43" i="6" l="1"/>
  <c r="D66" i="6"/>
  <c r="D67" i="6"/>
  <c r="D21" i="6"/>
  <c r="D69" i="6"/>
  <c r="D65" i="6" l="1"/>
</calcChain>
</file>

<file path=xl/sharedStrings.xml><?xml version="1.0" encoding="utf-8"?>
<sst xmlns="http://schemas.openxmlformats.org/spreadsheetml/2006/main" count="334" uniqueCount="100">
  <si>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</si>
  <si>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</si>
  <si>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</si>
  <si>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</si>
  <si>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</si>
  <si>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</si>
  <si>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</si>
  <si>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</si>
  <si>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</si>
  <si>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</si>
  <si>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</si>
  <si>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</si>
  <si>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</si>
  <si>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</si>
  <si>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</si>
  <si>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</si>
  <si>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</si>
  <si>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</si>
  <si>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</si>
  <si>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</si>
  <si>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</si>
  <si>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</si>
  <si>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</si>
  <si>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</si>
  <si>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</si>
  <si>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</si>
  <si>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</si>
  <si>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</si>
  <si>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</si>
  <si>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</si>
  <si>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</si>
  <si>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</si>
  <si>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</si>
  <si>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</si>
  <si>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</si>
  <si>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</si>
  <si>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</si>
  <si>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</si>
  <si>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</si>
  <si>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</si>
  <si>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</si>
  <si>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</si>
  <si>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</si>
  <si>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</si>
  <si>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</si>
  <si>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</si>
  <si>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</si>
  <si>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</si>
  <si>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</si>
  <si>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</si>
  <si>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</si>
  <si>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</si>
  <si>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</si>
  <si>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</si>
  <si>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</si>
  <si>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</si>
  <si>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</si>
  <si>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</si>
  <si>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</si>
  <si>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</si>
  <si>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</si>
  <si>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1.3.</t>
  </si>
  <si>
    <t>1.4.</t>
  </si>
  <si>
    <t>1.5.</t>
  </si>
  <si>
    <t>1.6.</t>
  </si>
  <si>
    <t>1.7.</t>
  </si>
  <si>
    <t>Техническая инвентаризация, обследование и оценка объектов муниципальной собственности</t>
  </si>
  <si>
    <t>Содержание объектов муниципальной казны</t>
  </si>
  <si>
    <t>Приобретение муниципального имущества</t>
  </si>
  <si>
    <t>Уплата налогов, сборов и иных платежей</t>
  </si>
  <si>
    <t>Иные межбюджетные трансферты городскому, сельским поселениям Нефтеюганского района на мероприятия по управлению и распоряжению муниципальным имуществом поселения</t>
  </si>
  <si>
    <t>Денежное содержание, гарантии и компенсации работникам департамента имущественных отношений Нефтеюганского района</t>
  </si>
  <si>
    <t>Расходы на обеспечение функций департамента имущественных отношений Нефтеюганского района</t>
  </si>
  <si>
    <t>Департамент имущественных отношений Нефтеюганского района, Сивак Ольга Николаевна, главный специалист отдела приватизации и ведения реестра, 250134</t>
  </si>
  <si>
    <t>Начальник отдела учета и отчетности</t>
  </si>
  <si>
    <t>КОМПЛЕКСНЫЙ  ПЛАН</t>
  </si>
  <si>
    <t>Г.Н.Чернышова</t>
  </si>
  <si>
    <t>Департамент имущественных отношений Нефтеюганского района, Чернышова Галина Николаевна, начальник отдела учета и отчетности, 290050</t>
  </si>
  <si>
    <t>Департамент имущественных отношений Нефтеюганского района, Чернышова Галина Николаевна, 290050</t>
  </si>
  <si>
    <t xml:space="preserve"> </t>
  </si>
  <si>
    <t xml:space="preserve">Департамент имущественных отношений Нефтеюганского района, Седых Анастасия Александровна, главный специалист отдела прававой и организационный работы, 290043 </t>
  </si>
  <si>
    <t>Управление и распоряжение муниципальным имуществом
(номер целевого показателя из таблицы 1, 2, 3)</t>
  </si>
  <si>
    <t>Основное мероприятие "Организационное и финансовое обеспечение деятельности департамента имущественных отношений Нефтеюганского района" (номер целевого показателя из таблицы 1, 2, 3)</t>
  </si>
  <si>
    <t>Страхование и охрана муниципального имущества</t>
  </si>
  <si>
    <t>Департамент строительства и жилищно - коммунального комплекса Нефтеюганского района / МКУ "УКС и ЖКК НР", Бабин Сергей Михайлович, директор, 250274</t>
  </si>
  <si>
    <t>Структурный элемент (основное мероприятие) муниципальной программы/мероприятия</t>
  </si>
  <si>
    <t>иные источники**</t>
  </si>
  <si>
    <t>Директор департамента имущественных отношений Нефтеюганского района</t>
  </si>
  <si>
    <t>Т.Н.Жадан</t>
  </si>
  <si>
    <t>(3463) 256820</t>
  </si>
  <si>
    <t>О.В.Бородкина - заместитель главы Нефтеюганского района (куратор ответственного исполнителя)</t>
  </si>
  <si>
    <t>Администрации городского , сельских поселений</t>
  </si>
  <si>
    <t xml:space="preserve">Ответственный исполнитель, соисполнитель мероприятия
( структурное подразделение, ФИО, должность,
 № тел.)
</t>
  </si>
  <si>
    <t>Ремонт, реконструкция,снос муниципального имущества</t>
  </si>
  <si>
    <t>(3463) 290050</t>
  </si>
  <si>
    <t>Заместитель директора</t>
  </si>
  <si>
    <t>О.Н.Большакова</t>
  </si>
  <si>
    <t>(3463) 250166</t>
  </si>
  <si>
    <t>к муниципальной программе Нефтеюганского района "Управление муниципальным имуществом "</t>
  </si>
  <si>
    <t>"07"марта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</si>
</sst>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00_ ;\-#,##0.00000\ "/>
    <numFmt numFmtId="166" formatCode="_-* #,##0.0\ _₽_-;\-* #,##0.0\ _₽_-;_-* &quot;-&quot;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4" fontId="1" fillId="0" borderId="0" xfId="0" applyNumberFormat="1" applyFont="1"/>
    <xf numFmtId="43" fontId="1" fillId="0" borderId="0" xfId="0" applyNumberFormat="1" applyFont="1"/>
    <xf numFmtId="0" fontId="9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165" fontId="1" fillId="0" borderId="0" xfId="0" applyNumberFormat="1" applyFont="1"/>
    <xf numFmtId="0" fontId="13" fillId="0" borderId="0" xfId="0" applyFont="1"/>
    <xf numFmtId="43" fontId="9" fillId="0" borderId="0" xfId="0" applyNumberFormat="1" applyFont="1"/>
    <xf numFmtId="43" fontId="13" fillId="0" borderId="0" xfId="0" applyNumberFormat="1" applyFont="1"/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4" fontId="1" fillId="0" borderId="0" xfId="0" applyNumberFormat="1" applyFont="1"/>
    <xf numFmtId="0" fontId="9" fillId="0" borderId="2" xfId="0" applyFont="1" applyBorder="1" applyAlignment="1">
      <alignment horizontal="center" vertical="center" wrapText="1"/>
    </xf>
    <xf numFmtId="166" fontId="11" fillId="0" borderId="2" xfId="1" applyNumberFormat="1" applyFont="1" applyFill="1" applyBorder="1" applyAlignment="1">
      <alignment horizontal="center" vertical="center"/>
    </xf>
    <xf numFmtId="166" fontId="11" fillId="0" borderId="2" xfId="1" applyNumberFormat="1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vertical="center" wrapText="1"/>
    </xf>
    <xf numFmtId="166" fontId="9" fillId="0" borderId="2" xfId="1" applyNumberFormat="1" applyFont="1" applyFill="1" applyBorder="1" applyAlignment="1">
      <alignment horizontal="center" vertical="center"/>
    </xf>
    <xf numFmtId="166" fontId="11" fillId="0" borderId="2" xfId="1" applyNumberFormat="1" applyFont="1" applyFill="1" applyBorder="1" applyAlignment="1">
      <alignment horizontal="center"/>
    </xf>
    <xf numFmtId="166" fontId="13" fillId="0" borderId="2" xfId="1" applyNumberFormat="1" applyFont="1" applyFill="1" applyBorder="1" applyAlignment="1">
      <alignment vertical="center" wrapText="1"/>
    </xf>
    <xf numFmtId="166" fontId="9" fillId="0" borderId="2" xfId="1" applyNumberFormat="1" applyFont="1" applyFill="1" applyBorder="1" applyAlignment="1">
      <alignment horizontal="center" vertical="center" wrapText="1"/>
    </xf>
    <xf numFmtId="166" fontId="9" fillId="0" borderId="2" xfId="1" applyNumberFormat="1" applyFont="1" applyFill="1" applyBorder="1"/>
    <xf numFmtId="43" fontId="11" fillId="0" borderId="2" xfId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/>
    </xf>
    <xf numFmtId="43" fontId="9" fillId="0" borderId="2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tabSelected="1" view="pageBreakPreview" topLeftCell="A28" zoomScale="71" zoomScaleNormal="71" zoomScaleSheetLayoutView="71" zoomScalePageLayoutView="40" workbookViewId="0">
      <selection activeCell="L13" sqref="L13"/>
    </sheetView>
  </sheetViews>
  <sheetFormatPr defaultColWidth="9.140625" defaultRowHeight="15" x14ac:dyDescent="0.25"/>
  <cols>
    <col min="1" max="1" width="5.42578125" style="2" customWidth="1"/>
    <col min="2" max="3" width="26.42578125" style="1" customWidth="1"/>
    <col min="4" max="4" width="18.7109375" style="1" customWidth="1"/>
    <col min="5" max="5" width="25.42578125" style="1" customWidth="1"/>
    <col min="6" max="6" width="17.42578125" style="1" customWidth="1"/>
    <col min="7" max="7" width="16.5703125" style="1" customWidth="1"/>
    <col min="8" max="8" width="18.7109375" style="1" customWidth="1"/>
    <col min="9" max="9" width="17.7109375" style="1" customWidth="1"/>
    <col min="10" max="10" width="16.7109375" style="1" customWidth="1"/>
    <col min="11" max="11" width="18.42578125" style="1" customWidth="1"/>
    <col min="12" max="13" width="17.42578125" style="1" customWidth="1"/>
    <col min="14" max="14" width="16.7109375" style="1" customWidth="1"/>
    <col min="15" max="15" width="18.140625" style="1" customWidth="1"/>
    <col min="16" max="16" width="17.7109375" style="1" customWidth="1"/>
    <col min="17" max="17" width="18.28515625" style="1" customWidth="1"/>
    <col min="18" max="18" width="15.140625" style="1" customWidth="1"/>
    <col min="19" max="19" width="14.85546875" style="1" customWidth="1"/>
    <col min="20" max="16384" width="9.140625" style="1"/>
  </cols>
  <sheetData>
    <row r="1" spans="1:18" ht="10.5" customHeight="1" x14ac:dyDescent="0.25"/>
    <row r="2" spans="1:18" ht="16.5" x14ac:dyDescent="0.25">
      <c r="G2" s="6"/>
      <c r="M2" s="100" t="s">
        <v>45</v>
      </c>
      <c r="N2" s="100"/>
      <c r="O2" s="100"/>
      <c r="P2" s="100"/>
      <c r="Q2" s="100"/>
    </row>
    <row r="3" spans="1:18" ht="18.75" customHeight="1" x14ac:dyDescent="0.25">
      <c r="G3" s="6"/>
      <c r="M3" s="101"/>
      <c r="N3" s="101"/>
      <c r="O3" s="101"/>
      <c r="P3" s="101"/>
      <c r="Q3" s="101"/>
    </row>
    <row r="4" spans="1:18" ht="31.5" customHeight="1" x14ac:dyDescent="0.25">
      <c r="G4" s="6"/>
      <c r="M4" s="102" t="s">
        <v>90</v>
      </c>
      <c r="N4" s="102"/>
      <c r="O4" s="102"/>
      <c r="P4" s="102"/>
      <c r="Q4" s="102"/>
    </row>
    <row r="5" spans="1:18" ht="16.5" x14ac:dyDescent="0.25">
      <c r="G5" s="6"/>
      <c r="M5" s="100" t="s">
        <v>99</v>
      </c>
      <c r="N5" s="100"/>
      <c r="O5" s="100"/>
      <c r="P5" s="100"/>
      <c r="Q5" s="100"/>
    </row>
    <row r="6" spans="1:18" ht="16.5" x14ac:dyDescent="0.25">
      <c r="G6" s="6"/>
      <c r="M6" s="5"/>
      <c r="N6" s="5"/>
      <c r="O6" s="5"/>
      <c r="P6" s="5"/>
      <c r="Q6" s="5"/>
    </row>
    <row r="7" spans="1:18" ht="16.5" x14ac:dyDescent="0.25">
      <c r="G7" s="6"/>
      <c r="M7" s="5"/>
      <c r="N7" s="5"/>
      <c r="O7" s="5"/>
      <c r="P7" s="5"/>
      <c r="Q7" s="5"/>
    </row>
    <row r="8" spans="1:18" ht="16.5" customHeight="1" x14ac:dyDescent="0.25">
      <c r="A8" s="99" t="s">
        <v>75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</row>
    <row r="9" spans="1:18" ht="40.5" customHeight="1" x14ac:dyDescent="0.25">
      <c r="A9" s="99" t="s">
        <v>98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10" spans="1:18" ht="14.25" customHeight="1" x14ac:dyDescent="0.25">
      <c r="P10" s="97" t="s">
        <v>43</v>
      </c>
      <c r="Q10" s="97"/>
    </row>
    <row r="11" spans="1:18" ht="45.95" customHeight="1" x14ac:dyDescent="0.25">
      <c r="A11" s="83" t="s">
        <v>0</v>
      </c>
      <c r="B11" s="83" t="s">
        <v>85</v>
      </c>
      <c r="C11" s="84" t="s">
        <v>92</v>
      </c>
      <c r="D11" s="83" t="s">
        <v>34</v>
      </c>
      <c r="E11" s="83" t="s">
        <v>37</v>
      </c>
      <c r="F11" s="83" t="s">
        <v>44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8" ht="73.5" customHeight="1" x14ac:dyDescent="0.25">
      <c r="A12" s="83"/>
      <c r="B12" s="83"/>
      <c r="C12" s="86"/>
      <c r="D12" s="83"/>
      <c r="E12" s="83"/>
      <c r="F12" s="70" t="s">
        <v>13</v>
      </c>
      <c r="G12" s="70" t="s">
        <v>14</v>
      </c>
      <c r="H12" s="70" t="s">
        <v>15</v>
      </c>
      <c r="I12" s="70" t="s">
        <v>16</v>
      </c>
      <c r="J12" s="70" t="s">
        <v>17</v>
      </c>
      <c r="K12" s="70" t="s">
        <v>18</v>
      </c>
      <c r="L12" s="70" t="s">
        <v>19</v>
      </c>
      <c r="M12" s="70" t="s">
        <v>20</v>
      </c>
      <c r="N12" s="70" t="s">
        <v>21</v>
      </c>
      <c r="O12" s="70" t="s">
        <v>22</v>
      </c>
      <c r="P12" s="70" t="s">
        <v>23</v>
      </c>
      <c r="Q12" s="70" t="s">
        <v>24</v>
      </c>
    </row>
    <row r="13" spans="1:18" s="3" customFormat="1" ht="15" customHeight="1" x14ac:dyDescent="0.2">
      <c r="A13" s="70">
        <v>1</v>
      </c>
      <c r="B13" s="70">
        <v>2</v>
      </c>
      <c r="C13" s="70">
        <v>3</v>
      </c>
      <c r="D13" s="70">
        <v>4</v>
      </c>
      <c r="E13" s="52">
        <v>5</v>
      </c>
      <c r="F13" s="70">
        <v>6</v>
      </c>
      <c r="G13" s="70">
        <v>7</v>
      </c>
      <c r="H13" s="70">
        <v>8</v>
      </c>
      <c r="I13" s="70">
        <v>9</v>
      </c>
      <c r="J13" s="70">
        <v>10</v>
      </c>
      <c r="K13" s="70">
        <v>11</v>
      </c>
      <c r="L13" s="70">
        <v>12</v>
      </c>
      <c r="M13" s="70">
        <v>13</v>
      </c>
      <c r="N13" s="70">
        <v>14</v>
      </c>
      <c r="O13" s="70">
        <v>15</v>
      </c>
      <c r="P13" s="70">
        <v>16</v>
      </c>
      <c r="Q13" s="70">
        <v>17</v>
      </c>
    </row>
    <row r="14" spans="1:18" ht="15.75" x14ac:dyDescent="0.25">
      <c r="A14" s="84" t="s">
        <v>2</v>
      </c>
      <c r="B14" s="84" t="s">
        <v>81</v>
      </c>
      <c r="C14" s="84"/>
      <c r="D14" s="56" t="s">
        <v>35</v>
      </c>
      <c r="E14" s="71">
        <f>SUM(F14:Q14)</f>
        <v>9476</v>
      </c>
      <c r="F14" s="72">
        <f>SUM(F15:F20)</f>
        <v>0</v>
      </c>
      <c r="G14" s="72">
        <f t="shared" ref="G14:Q14" si="0">SUM(G15:G20)</f>
        <v>100</v>
      </c>
      <c r="H14" s="72">
        <f t="shared" si="0"/>
        <v>107</v>
      </c>
      <c r="I14" s="72">
        <f t="shared" si="0"/>
        <v>2383.5</v>
      </c>
      <c r="J14" s="72">
        <f t="shared" si="0"/>
        <v>308</v>
      </c>
      <c r="K14" s="72">
        <f t="shared" si="0"/>
        <v>900</v>
      </c>
      <c r="L14" s="72">
        <f t="shared" si="0"/>
        <v>400</v>
      </c>
      <c r="M14" s="72">
        <f t="shared" si="0"/>
        <v>65</v>
      </c>
      <c r="N14" s="72">
        <f t="shared" si="0"/>
        <v>165.83932000000001</v>
      </c>
      <c r="O14" s="72">
        <f t="shared" si="0"/>
        <v>348.41512000000006</v>
      </c>
      <c r="P14" s="72">
        <f t="shared" si="0"/>
        <v>415</v>
      </c>
      <c r="Q14" s="72">
        <f t="shared" si="0"/>
        <v>4283.2455600000003</v>
      </c>
      <c r="R14" s="50"/>
    </row>
    <row r="15" spans="1:18" ht="15.75" x14ac:dyDescent="0.25">
      <c r="A15" s="85"/>
      <c r="B15" s="85"/>
      <c r="C15" s="85"/>
      <c r="D15" s="54" t="s">
        <v>9</v>
      </c>
      <c r="E15" s="71">
        <f t="shared" ref="E15:E20" si="1">SUM(F15:Q15)</f>
        <v>0</v>
      </c>
      <c r="F15" s="73">
        <f t="shared" ref="F15:Q19" si="2">F22+F36+F43+F50+F57+F64</f>
        <v>0</v>
      </c>
      <c r="G15" s="73">
        <f t="shared" si="2"/>
        <v>0</v>
      </c>
      <c r="H15" s="73">
        <f t="shared" si="2"/>
        <v>0</v>
      </c>
      <c r="I15" s="73">
        <f t="shared" si="2"/>
        <v>0</v>
      </c>
      <c r="J15" s="73">
        <f t="shared" si="2"/>
        <v>0</v>
      </c>
      <c r="K15" s="73">
        <f t="shared" si="2"/>
        <v>0</v>
      </c>
      <c r="L15" s="73">
        <f t="shared" si="2"/>
        <v>0</v>
      </c>
      <c r="M15" s="73">
        <f t="shared" si="2"/>
        <v>0</v>
      </c>
      <c r="N15" s="73">
        <f t="shared" si="2"/>
        <v>0</v>
      </c>
      <c r="O15" s="73">
        <f t="shared" si="2"/>
        <v>0</v>
      </c>
      <c r="P15" s="73">
        <f t="shared" si="2"/>
        <v>0</v>
      </c>
      <c r="Q15" s="73">
        <f t="shared" si="2"/>
        <v>0</v>
      </c>
    </row>
    <row r="16" spans="1:18" ht="15.75" x14ac:dyDescent="0.25">
      <c r="A16" s="85"/>
      <c r="B16" s="85"/>
      <c r="C16" s="85"/>
      <c r="D16" s="54" t="s">
        <v>10</v>
      </c>
      <c r="E16" s="71">
        <f t="shared" si="1"/>
        <v>0</v>
      </c>
      <c r="F16" s="73">
        <f t="shared" si="2"/>
        <v>0</v>
      </c>
      <c r="G16" s="73">
        <f t="shared" si="2"/>
        <v>0</v>
      </c>
      <c r="H16" s="73">
        <f t="shared" si="2"/>
        <v>0</v>
      </c>
      <c r="I16" s="73">
        <f t="shared" si="2"/>
        <v>0</v>
      </c>
      <c r="J16" s="73">
        <f t="shared" si="2"/>
        <v>0</v>
      </c>
      <c r="K16" s="73">
        <f t="shared" si="2"/>
        <v>0</v>
      </c>
      <c r="L16" s="73">
        <f t="shared" si="2"/>
        <v>0</v>
      </c>
      <c r="M16" s="73">
        <f t="shared" si="2"/>
        <v>0</v>
      </c>
      <c r="N16" s="73">
        <f t="shared" si="2"/>
        <v>0</v>
      </c>
      <c r="O16" s="73">
        <f t="shared" si="2"/>
        <v>0</v>
      </c>
      <c r="P16" s="73">
        <f t="shared" si="2"/>
        <v>0</v>
      </c>
      <c r="Q16" s="73">
        <f t="shared" si="2"/>
        <v>0</v>
      </c>
    </row>
    <row r="17" spans="1:18" ht="15.75" x14ac:dyDescent="0.25">
      <c r="A17" s="85"/>
      <c r="B17" s="85"/>
      <c r="C17" s="85"/>
      <c r="D17" s="67" t="s">
        <v>11</v>
      </c>
      <c r="E17" s="71">
        <f>SUM(F17:Q17)</f>
        <v>5276</v>
      </c>
      <c r="F17" s="73">
        <f t="shared" si="2"/>
        <v>0</v>
      </c>
      <c r="G17" s="73">
        <f>G24+G38+G45+G52+G59+G66+G73</f>
        <v>100</v>
      </c>
      <c r="H17" s="73">
        <f t="shared" ref="H17:Q17" si="3">H24+H38+H45+H52+H59+H66+H73</f>
        <v>107</v>
      </c>
      <c r="I17" s="73">
        <f t="shared" si="3"/>
        <v>2383.5</v>
      </c>
      <c r="J17" s="73">
        <f t="shared" si="3"/>
        <v>308</v>
      </c>
      <c r="K17" s="73">
        <f t="shared" si="3"/>
        <v>900</v>
      </c>
      <c r="L17" s="73">
        <f t="shared" si="3"/>
        <v>400</v>
      </c>
      <c r="M17" s="73">
        <f t="shared" si="3"/>
        <v>65</v>
      </c>
      <c r="N17" s="73">
        <f t="shared" si="3"/>
        <v>165.83932000000001</v>
      </c>
      <c r="O17" s="73">
        <f t="shared" si="3"/>
        <v>348.41512000000006</v>
      </c>
      <c r="P17" s="73">
        <f t="shared" si="3"/>
        <v>415</v>
      </c>
      <c r="Q17" s="73">
        <f t="shared" si="3"/>
        <v>83.245559999999983</v>
      </c>
      <c r="R17" s="50"/>
    </row>
    <row r="18" spans="1:18" ht="63" x14ac:dyDescent="0.25">
      <c r="A18" s="85"/>
      <c r="B18" s="95"/>
      <c r="C18" s="85"/>
      <c r="D18" s="55" t="s">
        <v>48</v>
      </c>
      <c r="E18" s="71">
        <f t="shared" si="1"/>
        <v>0</v>
      </c>
      <c r="F18" s="73">
        <f t="shared" si="2"/>
        <v>0</v>
      </c>
      <c r="G18" s="73">
        <f t="shared" si="2"/>
        <v>0</v>
      </c>
      <c r="H18" s="73">
        <f t="shared" si="2"/>
        <v>0</v>
      </c>
      <c r="I18" s="73">
        <f t="shared" si="2"/>
        <v>0</v>
      </c>
      <c r="J18" s="73">
        <f t="shared" si="2"/>
        <v>0</v>
      </c>
      <c r="K18" s="73">
        <f t="shared" si="2"/>
        <v>0</v>
      </c>
      <c r="L18" s="73">
        <f t="shared" si="2"/>
        <v>0</v>
      </c>
      <c r="M18" s="73">
        <f t="shared" si="2"/>
        <v>0</v>
      </c>
      <c r="N18" s="73">
        <f t="shared" si="2"/>
        <v>0</v>
      </c>
      <c r="O18" s="73">
        <f t="shared" si="2"/>
        <v>0</v>
      </c>
      <c r="P18" s="73">
        <f t="shared" si="2"/>
        <v>0</v>
      </c>
      <c r="Q18" s="73">
        <f t="shared" si="2"/>
        <v>0</v>
      </c>
    </row>
    <row r="19" spans="1:18" ht="31.5" x14ac:dyDescent="0.25">
      <c r="A19" s="85"/>
      <c r="B19" s="95"/>
      <c r="C19" s="85"/>
      <c r="D19" s="55" t="s">
        <v>46</v>
      </c>
      <c r="E19" s="71">
        <f t="shared" si="1"/>
        <v>0</v>
      </c>
      <c r="F19" s="73">
        <f t="shared" si="2"/>
        <v>0</v>
      </c>
      <c r="G19" s="73">
        <f t="shared" si="2"/>
        <v>0</v>
      </c>
      <c r="H19" s="73">
        <f t="shared" si="2"/>
        <v>0</v>
      </c>
      <c r="I19" s="73">
        <f t="shared" si="2"/>
        <v>0</v>
      </c>
      <c r="J19" s="73">
        <f t="shared" si="2"/>
        <v>0</v>
      </c>
      <c r="K19" s="73">
        <f t="shared" si="2"/>
        <v>0</v>
      </c>
      <c r="L19" s="73">
        <f>L26+L40+L47+O52+L61+L68</f>
        <v>0</v>
      </c>
      <c r="M19" s="73">
        <f>M26+M40+M47+M54+M61+M68</f>
        <v>0</v>
      </c>
      <c r="N19" s="73">
        <f>N26+N40+N47+N54+N61+N68</f>
        <v>0</v>
      </c>
      <c r="O19" s="73">
        <f t="shared" si="2"/>
        <v>0</v>
      </c>
      <c r="P19" s="73">
        <f t="shared" si="2"/>
        <v>0</v>
      </c>
      <c r="Q19" s="73">
        <f t="shared" si="2"/>
        <v>0</v>
      </c>
    </row>
    <row r="20" spans="1:18" ht="31.5" x14ac:dyDescent="0.25">
      <c r="A20" s="86"/>
      <c r="B20" s="96"/>
      <c r="C20" s="86"/>
      <c r="D20" s="55" t="s">
        <v>86</v>
      </c>
      <c r="E20" s="71">
        <f t="shared" si="1"/>
        <v>4200</v>
      </c>
      <c r="F20" s="74">
        <f t="shared" ref="F20:Q20" si="4">F34+F48+F55+F62+F69+F76</f>
        <v>0</v>
      </c>
      <c r="G20" s="74">
        <f t="shared" si="4"/>
        <v>0</v>
      </c>
      <c r="H20" s="74">
        <f t="shared" si="4"/>
        <v>0</v>
      </c>
      <c r="I20" s="74">
        <f t="shared" si="4"/>
        <v>0</v>
      </c>
      <c r="J20" s="74">
        <f t="shared" si="4"/>
        <v>0</v>
      </c>
      <c r="K20" s="74">
        <f t="shared" si="4"/>
        <v>0</v>
      </c>
      <c r="L20" s="74">
        <f t="shared" si="4"/>
        <v>0</v>
      </c>
      <c r="M20" s="74">
        <f t="shared" si="4"/>
        <v>0</v>
      </c>
      <c r="N20" s="74">
        <f t="shared" si="4"/>
        <v>0</v>
      </c>
      <c r="O20" s="74">
        <f t="shared" si="4"/>
        <v>0</v>
      </c>
      <c r="P20" s="74">
        <f t="shared" si="4"/>
        <v>0</v>
      </c>
      <c r="Q20" s="74">
        <f t="shared" si="4"/>
        <v>4200</v>
      </c>
    </row>
    <row r="21" spans="1:18" ht="15.75" x14ac:dyDescent="0.25">
      <c r="A21" s="84" t="s">
        <v>3</v>
      </c>
      <c r="B21" s="84" t="s">
        <v>66</v>
      </c>
      <c r="C21" s="84" t="s">
        <v>73</v>
      </c>
      <c r="D21" s="53" t="s">
        <v>35</v>
      </c>
      <c r="E21" s="71">
        <f>SUM(F21:Q21)</f>
        <v>1000</v>
      </c>
      <c r="F21" s="72">
        <f t="shared" ref="F21" si="5">F24</f>
        <v>0</v>
      </c>
      <c r="G21" s="72">
        <f>SUM(G22:G27)</f>
        <v>0</v>
      </c>
      <c r="H21" s="72">
        <f t="shared" ref="H21:Q21" si="6">SUM(H22:H27)</f>
        <v>7</v>
      </c>
      <c r="I21" s="72">
        <f t="shared" si="6"/>
        <v>3.5</v>
      </c>
      <c r="J21" s="72">
        <f t="shared" si="6"/>
        <v>158</v>
      </c>
      <c r="K21" s="72">
        <f t="shared" si="6"/>
        <v>200</v>
      </c>
      <c r="L21" s="72">
        <f t="shared" si="6"/>
        <v>350</v>
      </c>
      <c r="M21" s="72">
        <f t="shared" si="6"/>
        <v>15</v>
      </c>
      <c r="N21" s="72">
        <f t="shared" si="6"/>
        <v>0</v>
      </c>
      <c r="O21" s="72">
        <f t="shared" si="6"/>
        <v>251.5</v>
      </c>
      <c r="P21" s="72">
        <f t="shared" si="6"/>
        <v>15</v>
      </c>
      <c r="Q21" s="72">
        <f t="shared" si="6"/>
        <v>0</v>
      </c>
      <c r="R21" s="51"/>
    </row>
    <row r="22" spans="1:18" ht="15.75" x14ac:dyDescent="0.25">
      <c r="A22" s="85"/>
      <c r="B22" s="85"/>
      <c r="C22" s="85"/>
      <c r="D22" s="54" t="s">
        <v>9</v>
      </c>
      <c r="E22" s="71">
        <f t="shared" ref="E22:E27" si="7">SUM(F22:Q22)</f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</row>
    <row r="23" spans="1:18" ht="15.75" x14ac:dyDescent="0.25">
      <c r="A23" s="85"/>
      <c r="B23" s="85"/>
      <c r="C23" s="85"/>
      <c r="D23" s="54" t="s">
        <v>10</v>
      </c>
      <c r="E23" s="71">
        <f t="shared" si="7"/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</row>
    <row r="24" spans="1:18" ht="15.75" x14ac:dyDescent="0.25">
      <c r="A24" s="85"/>
      <c r="B24" s="85"/>
      <c r="C24" s="85"/>
      <c r="D24" s="54" t="s">
        <v>11</v>
      </c>
      <c r="E24" s="71">
        <f>SUM(F24:Q24)</f>
        <v>1000</v>
      </c>
      <c r="F24" s="73">
        <v>0</v>
      </c>
      <c r="G24" s="72">
        <v>0</v>
      </c>
      <c r="H24" s="77">
        <v>7</v>
      </c>
      <c r="I24" s="77">
        <v>3.5</v>
      </c>
      <c r="J24" s="77">
        <v>158</v>
      </c>
      <c r="K24" s="77">
        <v>200</v>
      </c>
      <c r="L24" s="77">
        <v>350</v>
      </c>
      <c r="M24" s="77">
        <v>15</v>
      </c>
      <c r="N24" s="77">
        <v>0</v>
      </c>
      <c r="O24" s="77">
        <v>251.5</v>
      </c>
      <c r="P24" s="73">
        <v>15</v>
      </c>
      <c r="Q24" s="77">
        <v>0</v>
      </c>
      <c r="R24" s="69"/>
    </row>
    <row r="25" spans="1:18" ht="63" x14ac:dyDescent="0.25">
      <c r="A25" s="85"/>
      <c r="B25" s="85"/>
      <c r="C25" s="85"/>
      <c r="D25" s="55" t="s">
        <v>48</v>
      </c>
      <c r="E25" s="71">
        <f t="shared" si="7"/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</row>
    <row r="26" spans="1:18" ht="31.5" x14ac:dyDescent="0.25">
      <c r="A26" s="85"/>
      <c r="B26" s="85"/>
      <c r="C26" s="85"/>
      <c r="D26" s="55" t="s">
        <v>46</v>
      </c>
      <c r="E26" s="71">
        <f t="shared" si="7"/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51"/>
    </row>
    <row r="27" spans="1:18" ht="31.5" x14ac:dyDescent="0.25">
      <c r="A27" s="85"/>
      <c r="B27" s="85"/>
      <c r="C27" s="86"/>
      <c r="D27" s="55" t="s">
        <v>86</v>
      </c>
      <c r="E27" s="71">
        <f t="shared" si="7"/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</row>
    <row r="28" spans="1:18" ht="15.75" x14ac:dyDescent="0.25">
      <c r="A28" s="91"/>
      <c r="B28" s="91"/>
      <c r="C28" s="84" t="s">
        <v>84</v>
      </c>
      <c r="D28" s="53" t="s">
        <v>35</v>
      </c>
      <c r="E28" s="71">
        <f>SUM(F28:Q28)</f>
        <v>0</v>
      </c>
      <c r="F28" s="72">
        <f>SUM(F29:F34)</f>
        <v>0</v>
      </c>
      <c r="G28" s="72">
        <f t="shared" ref="G28:Q28" si="8">SUM(G29:G34)</f>
        <v>0</v>
      </c>
      <c r="H28" s="72">
        <f t="shared" si="8"/>
        <v>0</v>
      </c>
      <c r="I28" s="72">
        <f t="shared" si="8"/>
        <v>0</v>
      </c>
      <c r="J28" s="72">
        <f t="shared" si="8"/>
        <v>0</v>
      </c>
      <c r="K28" s="72">
        <f t="shared" si="8"/>
        <v>0</v>
      </c>
      <c r="L28" s="72">
        <f t="shared" si="8"/>
        <v>0</v>
      </c>
      <c r="M28" s="72">
        <f t="shared" si="8"/>
        <v>0</v>
      </c>
      <c r="N28" s="72">
        <f t="shared" si="8"/>
        <v>0</v>
      </c>
      <c r="O28" s="72">
        <f t="shared" si="8"/>
        <v>0</v>
      </c>
      <c r="P28" s="72">
        <f t="shared" si="8"/>
        <v>0</v>
      </c>
      <c r="Q28" s="72">
        <f t="shared" si="8"/>
        <v>0</v>
      </c>
      <c r="R28" s="51"/>
    </row>
    <row r="29" spans="1:18" ht="15.75" x14ac:dyDescent="0.25">
      <c r="A29" s="91"/>
      <c r="B29" s="91"/>
      <c r="C29" s="85"/>
      <c r="D29" s="54" t="s">
        <v>9</v>
      </c>
      <c r="E29" s="71">
        <f t="shared" ref="E29:E34" si="9">SUM(F29:Q29)</f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/>
    </row>
    <row r="30" spans="1:18" ht="15.75" x14ac:dyDescent="0.25">
      <c r="A30" s="91"/>
      <c r="B30" s="91"/>
      <c r="C30" s="85"/>
      <c r="D30" s="54" t="s">
        <v>10</v>
      </c>
      <c r="E30" s="71">
        <f t="shared" si="9"/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</row>
    <row r="31" spans="1:18" ht="15.75" x14ac:dyDescent="0.25">
      <c r="A31" s="91"/>
      <c r="B31" s="91"/>
      <c r="C31" s="85"/>
      <c r="D31" s="54" t="s">
        <v>11</v>
      </c>
      <c r="E31" s="71">
        <f t="shared" si="9"/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/>
      <c r="M31" s="73">
        <v>0</v>
      </c>
      <c r="N31" s="73">
        <v>0</v>
      </c>
      <c r="O31" s="73">
        <v>0</v>
      </c>
      <c r="P31" s="73"/>
      <c r="Q31" s="73">
        <v>0</v>
      </c>
      <c r="R31" s="50"/>
    </row>
    <row r="32" spans="1:18" ht="63" x14ac:dyDescent="0.25">
      <c r="A32" s="91"/>
      <c r="B32" s="91"/>
      <c r="C32" s="85"/>
      <c r="D32" s="55" t="s">
        <v>48</v>
      </c>
      <c r="E32" s="71">
        <f t="shared" si="9"/>
        <v>0</v>
      </c>
      <c r="F32" s="73" t="s">
        <v>79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</row>
    <row r="33" spans="1:19" ht="31.5" x14ac:dyDescent="0.25">
      <c r="A33" s="91"/>
      <c r="B33" s="91"/>
      <c r="C33" s="85"/>
      <c r="D33" s="55" t="s">
        <v>46</v>
      </c>
      <c r="E33" s="71">
        <f t="shared" si="9"/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51"/>
    </row>
    <row r="34" spans="1:19" ht="31.5" x14ac:dyDescent="0.25">
      <c r="A34" s="92"/>
      <c r="B34" s="92"/>
      <c r="C34" s="86"/>
      <c r="D34" s="55" t="s">
        <v>86</v>
      </c>
      <c r="E34" s="71">
        <f t="shared" si="9"/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/>
    </row>
    <row r="35" spans="1:19" ht="15.75" x14ac:dyDescent="0.25">
      <c r="A35" s="83" t="s">
        <v>4</v>
      </c>
      <c r="B35" s="84" t="s">
        <v>67</v>
      </c>
      <c r="C35" s="84" t="s">
        <v>77</v>
      </c>
      <c r="D35" s="56" t="s">
        <v>35</v>
      </c>
      <c r="E35" s="75">
        <f>SUM(F35:Q35)</f>
        <v>1446.0000000000002</v>
      </c>
      <c r="F35" s="72">
        <f>SUM(F36:F41)</f>
        <v>0</v>
      </c>
      <c r="G35" s="72">
        <f t="shared" ref="G35:Q35" si="10">SUM(G36:G41)</f>
        <v>100</v>
      </c>
      <c r="H35" s="72">
        <f t="shared" si="10"/>
        <v>100</v>
      </c>
      <c r="I35" s="72">
        <f t="shared" si="10"/>
        <v>150</v>
      </c>
      <c r="J35" s="72">
        <f t="shared" si="10"/>
        <v>150</v>
      </c>
      <c r="K35" s="72">
        <f t="shared" si="10"/>
        <v>100</v>
      </c>
      <c r="L35" s="72">
        <f t="shared" si="10"/>
        <v>50</v>
      </c>
      <c r="M35" s="72">
        <f t="shared" si="10"/>
        <v>50</v>
      </c>
      <c r="N35" s="72">
        <f t="shared" si="10"/>
        <v>165.83932000000001</v>
      </c>
      <c r="O35" s="72">
        <f t="shared" si="10"/>
        <v>96.915120000000059</v>
      </c>
      <c r="P35" s="72">
        <f t="shared" si="10"/>
        <v>400</v>
      </c>
      <c r="Q35" s="72">
        <f t="shared" si="10"/>
        <v>83.245559999999983</v>
      </c>
    </row>
    <row r="36" spans="1:19" ht="15.75" x14ac:dyDescent="0.25">
      <c r="A36" s="83"/>
      <c r="B36" s="85"/>
      <c r="C36" s="85"/>
      <c r="D36" s="54" t="s">
        <v>9</v>
      </c>
      <c r="E36" s="75">
        <f t="shared" ref="E36:E41" si="11">SUM(F36:Q36)</f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</row>
    <row r="37" spans="1:19" ht="15.75" x14ac:dyDescent="0.25">
      <c r="A37" s="83"/>
      <c r="B37" s="85"/>
      <c r="C37" s="85"/>
      <c r="D37" s="54" t="s">
        <v>10</v>
      </c>
      <c r="E37" s="75">
        <f t="shared" si="11"/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/>
      <c r="M37" s="73">
        <v>0</v>
      </c>
      <c r="N37" s="73">
        <v>0</v>
      </c>
      <c r="O37" s="73">
        <v>0</v>
      </c>
      <c r="P37" s="73">
        <v>0</v>
      </c>
      <c r="Q37" s="73"/>
    </row>
    <row r="38" spans="1:19" ht="15.75" x14ac:dyDescent="0.25">
      <c r="A38" s="83"/>
      <c r="B38" s="85"/>
      <c r="C38" s="85"/>
      <c r="D38" s="54" t="s">
        <v>11</v>
      </c>
      <c r="E38" s="75">
        <f t="shared" si="11"/>
        <v>1446.0000000000002</v>
      </c>
      <c r="F38" s="73">
        <v>0</v>
      </c>
      <c r="G38" s="73">
        <v>100</v>
      </c>
      <c r="H38" s="73">
        <v>100</v>
      </c>
      <c r="I38" s="73">
        <v>150</v>
      </c>
      <c r="J38" s="73">
        <v>150</v>
      </c>
      <c r="K38" s="73">
        <v>100</v>
      </c>
      <c r="L38" s="73">
        <v>50</v>
      </c>
      <c r="M38" s="73">
        <v>50</v>
      </c>
      <c r="N38" s="73">
        <f>150+28.79794-12.95862</f>
        <v>165.83932000000001</v>
      </c>
      <c r="O38" s="73">
        <f>500-51.77014-100-28.79794-222.5168</f>
        <v>96.915120000000059</v>
      </c>
      <c r="P38" s="73">
        <f>400</f>
        <v>400</v>
      </c>
      <c r="Q38" s="73">
        <f>2000-310.14126-73.30762-45-1348.08128+222.5168-311.7315-55.82747+4.81789</f>
        <v>83.245559999999983</v>
      </c>
      <c r="R38" s="50"/>
      <c r="S38" s="51"/>
    </row>
    <row r="39" spans="1:19" ht="63" x14ac:dyDescent="0.25">
      <c r="A39" s="83"/>
      <c r="B39" s="85"/>
      <c r="C39" s="85"/>
      <c r="D39" s="55" t="s">
        <v>48</v>
      </c>
      <c r="E39" s="75">
        <f t="shared" si="11"/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</row>
    <row r="40" spans="1:19" ht="30" customHeight="1" x14ac:dyDescent="0.25">
      <c r="A40" s="83"/>
      <c r="B40" s="85"/>
      <c r="C40" s="85"/>
      <c r="D40" s="55" t="s">
        <v>46</v>
      </c>
      <c r="E40" s="75">
        <f t="shared" si="11"/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</row>
    <row r="41" spans="1:19" ht="31.5" x14ac:dyDescent="0.25">
      <c r="A41" s="83"/>
      <c r="B41" s="86"/>
      <c r="C41" s="86"/>
      <c r="D41" s="55" t="s">
        <v>86</v>
      </c>
      <c r="E41" s="75">
        <f t="shared" si="11"/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</row>
    <row r="42" spans="1:19" ht="15.75" x14ac:dyDescent="0.25">
      <c r="A42" s="83" t="s">
        <v>61</v>
      </c>
      <c r="B42" s="84" t="s">
        <v>83</v>
      </c>
      <c r="C42" s="84" t="s">
        <v>73</v>
      </c>
      <c r="D42" s="56" t="s">
        <v>35</v>
      </c>
      <c r="E42" s="75">
        <f>SUM(F42:Q42)</f>
        <v>0</v>
      </c>
      <c r="F42" s="72">
        <f>SUM(F43:F48)</f>
        <v>0</v>
      </c>
      <c r="G42" s="72">
        <f t="shared" ref="G42:Q42" si="12">SUM(G43:G48)</f>
        <v>0</v>
      </c>
      <c r="H42" s="72">
        <f t="shared" si="12"/>
        <v>0</v>
      </c>
      <c r="I42" s="72">
        <f t="shared" si="12"/>
        <v>0</v>
      </c>
      <c r="J42" s="72">
        <f t="shared" si="12"/>
        <v>0</v>
      </c>
      <c r="K42" s="72">
        <f t="shared" si="12"/>
        <v>0</v>
      </c>
      <c r="L42" s="72">
        <f>L45</f>
        <v>0</v>
      </c>
      <c r="M42" s="72">
        <f t="shared" si="12"/>
        <v>0</v>
      </c>
      <c r="N42" s="72">
        <f t="shared" si="12"/>
        <v>0</v>
      </c>
      <c r="O42" s="72">
        <f t="shared" si="12"/>
        <v>0</v>
      </c>
      <c r="P42" s="72">
        <f t="shared" si="12"/>
        <v>0</v>
      </c>
      <c r="Q42" s="72">
        <f t="shared" si="12"/>
        <v>0</v>
      </c>
      <c r="R42" s="57"/>
    </row>
    <row r="43" spans="1:19" ht="15.75" x14ac:dyDescent="0.25">
      <c r="A43" s="83"/>
      <c r="B43" s="85"/>
      <c r="C43" s="85"/>
      <c r="D43" s="54" t="s">
        <v>9</v>
      </c>
      <c r="E43" s="75">
        <f t="shared" ref="E43:E48" si="13">SUM(F43:Q43)</f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57"/>
    </row>
    <row r="44" spans="1:19" ht="15.75" x14ac:dyDescent="0.25">
      <c r="A44" s="83"/>
      <c r="B44" s="85"/>
      <c r="C44" s="85"/>
      <c r="D44" s="54" t="s">
        <v>10</v>
      </c>
      <c r="E44" s="75">
        <f t="shared" si="13"/>
        <v>0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/>
      <c r="M44" s="73"/>
      <c r="N44" s="73"/>
      <c r="O44" s="73"/>
      <c r="P44" s="73"/>
      <c r="Q44" s="73">
        <v>0</v>
      </c>
    </row>
    <row r="45" spans="1:19" ht="15.75" x14ac:dyDescent="0.25">
      <c r="A45" s="83"/>
      <c r="B45" s="85"/>
      <c r="C45" s="85"/>
      <c r="D45" s="54" t="s">
        <v>11</v>
      </c>
      <c r="E45" s="75">
        <f t="shared" si="13"/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/>
      <c r="M45" s="73"/>
      <c r="N45" s="73"/>
      <c r="O45" s="73"/>
      <c r="P45" s="73"/>
      <c r="Q45" s="73">
        <v>0</v>
      </c>
    </row>
    <row r="46" spans="1:19" ht="63" x14ac:dyDescent="0.25">
      <c r="A46" s="83"/>
      <c r="B46" s="85"/>
      <c r="C46" s="85"/>
      <c r="D46" s="55" t="s">
        <v>48</v>
      </c>
      <c r="E46" s="75">
        <f t="shared" si="13"/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</row>
    <row r="47" spans="1:19" ht="31.5" x14ac:dyDescent="0.25">
      <c r="A47" s="83"/>
      <c r="B47" s="85"/>
      <c r="C47" s="85"/>
      <c r="D47" s="55" t="s">
        <v>46</v>
      </c>
      <c r="E47" s="75">
        <f t="shared" si="13"/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0</v>
      </c>
      <c r="Q47" s="73">
        <v>0</v>
      </c>
    </row>
    <row r="48" spans="1:19" ht="31.5" x14ac:dyDescent="0.25">
      <c r="A48" s="83"/>
      <c r="B48" s="86"/>
      <c r="C48" s="86"/>
      <c r="D48" s="55" t="s">
        <v>86</v>
      </c>
      <c r="E48" s="75">
        <f t="shared" si="13"/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/>
      <c r="M48" s="73"/>
      <c r="N48" s="73"/>
      <c r="O48" s="73">
        <v>0</v>
      </c>
      <c r="P48" s="73">
        <v>0</v>
      </c>
      <c r="Q48" s="73">
        <v>0</v>
      </c>
    </row>
    <row r="49" spans="1:17" ht="15.6" customHeight="1" x14ac:dyDescent="0.25">
      <c r="A49" s="83" t="s">
        <v>62</v>
      </c>
      <c r="B49" s="84" t="s">
        <v>93</v>
      </c>
      <c r="C49" s="84" t="s">
        <v>84</v>
      </c>
      <c r="D49" s="56" t="s">
        <v>35</v>
      </c>
      <c r="E49" s="75">
        <f>SUM(F49:Q49)</f>
        <v>800</v>
      </c>
      <c r="F49" s="72">
        <f>SUM(F50:F55)</f>
        <v>0</v>
      </c>
      <c r="G49" s="72">
        <f t="shared" ref="G49:Q49" si="14">SUM(G50:G55)</f>
        <v>0</v>
      </c>
      <c r="H49" s="72">
        <f t="shared" si="14"/>
        <v>0</v>
      </c>
      <c r="I49" s="72">
        <f t="shared" si="14"/>
        <v>0</v>
      </c>
      <c r="J49" s="72">
        <f t="shared" si="14"/>
        <v>0</v>
      </c>
      <c r="K49" s="72">
        <f t="shared" si="14"/>
        <v>600</v>
      </c>
      <c r="L49" s="72">
        <f t="shared" si="14"/>
        <v>0</v>
      </c>
      <c r="M49" s="72">
        <f t="shared" si="14"/>
        <v>0</v>
      </c>
      <c r="N49" s="72">
        <f t="shared" si="14"/>
        <v>0</v>
      </c>
      <c r="O49" s="72">
        <f t="shared" si="14"/>
        <v>0</v>
      </c>
      <c r="P49" s="72">
        <f t="shared" si="14"/>
        <v>0</v>
      </c>
      <c r="Q49" s="72">
        <f t="shared" si="14"/>
        <v>200</v>
      </c>
    </row>
    <row r="50" spans="1:17" ht="15.75" x14ac:dyDescent="0.25">
      <c r="A50" s="83"/>
      <c r="B50" s="85"/>
      <c r="C50" s="85"/>
      <c r="D50" s="54" t="s">
        <v>9</v>
      </c>
      <c r="E50" s="75">
        <f t="shared" ref="E50:E55" si="15">SUM(F50:Q50)</f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</row>
    <row r="51" spans="1:17" ht="15.75" x14ac:dyDescent="0.25">
      <c r="A51" s="83"/>
      <c r="B51" s="85"/>
      <c r="C51" s="85"/>
      <c r="D51" s="54" t="s">
        <v>10</v>
      </c>
      <c r="E51" s="75">
        <f t="shared" si="15"/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/>
      <c r="L51" s="73"/>
      <c r="M51" s="73">
        <v>0</v>
      </c>
      <c r="N51" s="73">
        <v>0</v>
      </c>
      <c r="O51" s="73">
        <v>0</v>
      </c>
      <c r="P51" s="73">
        <v>0</v>
      </c>
      <c r="Q51" s="73">
        <v>0</v>
      </c>
    </row>
    <row r="52" spans="1:17" ht="15.75" x14ac:dyDescent="0.25">
      <c r="A52" s="83"/>
      <c r="B52" s="85"/>
      <c r="C52" s="85"/>
      <c r="D52" s="54" t="s">
        <v>11</v>
      </c>
      <c r="E52" s="75">
        <f>SUM(F52:Q52)</f>
        <v>600</v>
      </c>
      <c r="F52" s="73">
        <v>0</v>
      </c>
      <c r="G52" s="73">
        <v>0</v>
      </c>
      <c r="H52" s="73"/>
      <c r="I52" s="73"/>
      <c r="J52" s="73"/>
      <c r="K52" s="73">
        <v>600</v>
      </c>
      <c r="L52" s="73"/>
      <c r="M52" s="73"/>
      <c r="N52" s="73"/>
      <c r="O52" s="73"/>
      <c r="P52" s="76"/>
      <c r="Q52" s="73">
        <f>992.85322-992.85322</f>
        <v>0</v>
      </c>
    </row>
    <row r="53" spans="1:17" ht="63" x14ac:dyDescent="0.25">
      <c r="A53" s="83"/>
      <c r="B53" s="85"/>
      <c r="C53" s="85"/>
      <c r="D53" s="55" t="s">
        <v>48</v>
      </c>
      <c r="E53" s="75">
        <f t="shared" si="15"/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73">
        <v>0</v>
      </c>
      <c r="Q53" s="73">
        <v>0</v>
      </c>
    </row>
    <row r="54" spans="1:17" ht="31.5" x14ac:dyDescent="0.25">
      <c r="A54" s="83"/>
      <c r="B54" s="85"/>
      <c r="C54" s="85"/>
      <c r="D54" s="55" t="s">
        <v>46</v>
      </c>
      <c r="E54" s="75">
        <f t="shared" si="15"/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3">
        <v>0</v>
      </c>
      <c r="Q54" s="73">
        <v>0</v>
      </c>
    </row>
    <row r="55" spans="1:17" ht="31.5" x14ac:dyDescent="0.25">
      <c r="A55" s="83"/>
      <c r="B55" s="86"/>
      <c r="C55" s="86"/>
      <c r="D55" s="55" t="s">
        <v>86</v>
      </c>
      <c r="E55" s="75">
        <f t="shared" si="15"/>
        <v>200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73">
        <v>0</v>
      </c>
      <c r="Q55" s="73">
        <v>200</v>
      </c>
    </row>
    <row r="56" spans="1:17" ht="15.75" x14ac:dyDescent="0.25">
      <c r="A56" s="83" t="s">
        <v>63</v>
      </c>
      <c r="B56" s="84" t="s">
        <v>68</v>
      </c>
      <c r="C56" s="84" t="s">
        <v>80</v>
      </c>
      <c r="D56" s="56" t="s">
        <v>35</v>
      </c>
      <c r="E56" s="75">
        <f>SUM(F56:Q56)</f>
        <v>2000</v>
      </c>
      <c r="F56" s="72">
        <f>SUM(F57:F62)</f>
        <v>0</v>
      </c>
      <c r="G56" s="72">
        <f t="shared" ref="G56:Q56" si="16">SUM(G57:G62)</f>
        <v>0</v>
      </c>
      <c r="H56" s="72">
        <f t="shared" si="16"/>
        <v>0</v>
      </c>
      <c r="I56" s="72">
        <f t="shared" si="16"/>
        <v>0</v>
      </c>
      <c r="J56" s="72">
        <f t="shared" si="16"/>
        <v>0</v>
      </c>
      <c r="K56" s="72">
        <f t="shared" si="16"/>
        <v>0</v>
      </c>
      <c r="L56" s="72">
        <f t="shared" si="16"/>
        <v>0</v>
      </c>
      <c r="M56" s="72">
        <f t="shared" si="16"/>
        <v>0</v>
      </c>
      <c r="N56" s="72">
        <f t="shared" si="16"/>
        <v>0</v>
      </c>
      <c r="O56" s="72">
        <f t="shared" si="16"/>
        <v>0</v>
      </c>
      <c r="P56" s="72">
        <f t="shared" si="16"/>
        <v>0</v>
      </c>
      <c r="Q56" s="72">
        <f t="shared" si="16"/>
        <v>2000</v>
      </c>
    </row>
    <row r="57" spans="1:17" ht="15.75" x14ac:dyDescent="0.25">
      <c r="A57" s="83"/>
      <c r="B57" s="85"/>
      <c r="C57" s="85"/>
      <c r="D57" s="54" t="s">
        <v>9</v>
      </c>
      <c r="E57" s="75">
        <f t="shared" ref="E57:E62" si="17">SUM(F57:Q57)</f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0</v>
      </c>
      <c r="P57" s="73">
        <v>0</v>
      </c>
      <c r="Q57" s="73">
        <v>0</v>
      </c>
    </row>
    <row r="58" spans="1:17" ht="15.75" x14ac:dyDescent="0.25">
      <c r="A58" s="83"/>
      <c r="B58" s="85"/>
      <c r="C58" s="85"/>
      <c r="D58" s="54" t="s">
        <v>10</v>
      </c>
      <c r="E58" s="75">
        <f t="shared" si="17"/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</row>
    <row r="59" spans="1:17" ht="15.75" x14ac:dyDescent="0.25">
      <c r="A59" s="83"/>
      <c r="B59" s="85"/>
      <c r="C59" s="85"/>
      <c r="D59" s="54" t="s">
        <v>11</v>
      </c>
      <c r="E59" s="75">
        <f t="shared" si="17"/>
        <v>0</v>
      </c>
      <c r="F59" s="73">
        <v>0</v>
      </c>
      <c r="G59" s="73"/>
      <c r="H59" s="73">
        <v>0</v>
      </c>
      <c r="I59" s="73"/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  <c r="Q59" s="73">
        <v>0</v>
      </c>
    </row>
    <row r="60" spans="1:17" ht="63" x14ac:dyDescent="0.25">
      <c r="A60" s="83"/>
      <c r="B60" s="85"/>
      <c r="C60" s="85"/>
      <c r="D60" s="55" t="s">
        <v>48</v>
      </c>
      <c r="E60" s="75">
        <f t="shared" si="17"/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</row>
    <row r="61" spans="1:17" ht="29.45" customHeight="1" x14ac:dyDescent="0.25">
      <c r="A61" s="83"/>
      <c r="B61" s="85"/>
      <c r="C61" s="85"/>
      <c r="D61" s="55" t="s">
        <v>46</v>
      </c>
      <c r="E61" s="75">
        <f t="shared" si="17"/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</row>
    <row r="62" spans="1:17" ht="27" customHeight="1" x14ac:dyDescent="0.25">
      <c r="A62" s="83"/>
      <c r="B62" s="86"/>
      <c r="C62" s="86"/>
      <c r="D62" s="55" t="s">
        <v>86</v>
      </c>
      <c r="E62" s="75">
        <f t="shared" si="17"/>
        <v>2000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/>
      <c r="N62" s="73">
        <v>0</v>
      </c>
      <c r="O62" s="73">
        <v>0</v>
      </c>
      <c r="P62" s="73">
        <v>0</v>
      </c>
      <c r="Q62" s="73">
        <v>2000</v>
      </c>
    </row>
    <row r="63" spans="1:17" ht="15.75" x14ac:dyDescent="0.25">
      <c r="A63" s="83" t="s">
        <v>64</v>
      </c>
      <c r="B63" s="84" t="s">
        <v>69</v>
      </c>
      <c r="C63" s="84" t="s">
        <v>78</v>
      </c>
      <c r="D63" s="56" t="s">
        <v>35</v>
      </c>
      <c r="E63" s="75">
        <f>SUM(F63:Q63)</f>
        <v>0</v>
      </c>
      <c r="F63" s="72">
        <f>SUM(F64:F69)</f>
        <v>0</v>
      </c>
      <c r="G63" s="72">
        <f t="shared" ref="G63:Q63" si="18">SUM(G64:G69)</f>
        <v>0</v>
      </c>
      <c r="H63" s="72">
        <f t="shared" si="18"/>
        <v>0</v>
      </c>
      <c r="I63" s="72">
        <f t="shared" si="18"/>
        <v>0</v>
      </c>
      <c r="J63" s="72">
        <f t="shared" si="18"/>
        <v>0</v>
      </c>
      <c r="K63" s="72">
        <f t="shared" si="18"/>
        <v>0</v>
      </c>
      <c r="L63" s="72">
        <f t="shared" si="18"/>
        <v>0</v>
      </c>
      <c r="M63" s="72">
        <f t="shared" si="18"/>
        <v>0</v>
      </c>
      <c r="N63" s="72">
        <f t="shared" si="18"/>
        <v>0</v>
      </c>
      <c r="O63" s="72">
        <f t="shared" si="18"/>
        <v>0</v>
      </c>
      <c r="P63" s="72">
        <f t="shared" si="18"/>
        <v>0</v>
      </c>
      <c r="Q63" s="72">
        <f t="shared" si="18"/>
        <v>0</v>
      </c>
    </row>
    <row r="64" spans="1:17" ht="15.75" x14ac:dyDescent="0.25">
      <c r="A64" s="83"/>
      <c r="B64" s="85"/>
      <c r="C64" s="85"/>
      <c r="D64" s="54" t="s">
        <v>9</v>
      </c>
      <c r="E64" s="75">
        <f t="shared" ref="E64:E69" si="19">SUM(F64:Q64)</f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</row>
    <row r="65" spans="1:17" ht="15.75" x14ac:dyDescent="0.25">
      <c r="A65" s="83"/>
      <c r="B65" s="85"/>
      <c r="C65" s="85"/>
      <c r="D65" s="54" t="s">
        <v>10</v>
      </c>
      <c r="E65" s="75">
        <f t="shared" si="19"/>
        <v>0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</row>
    <row r="66" spans="1:17" ht="15.75" x14ac:dyDescent="0.25">
      <c r="A66" s="83"/>
      <c r="B66" s="85"/>
      <c r="C66" s="85"/>
      <c r="D66" s="54" t="s">
        <v>11</v>
      </c>
      <c r="E66" s="75">
        <f t="shared" si="19"/>
        <v>0</v>
      </c>
      <c r="F66" s="73"/>
      <c r="G66" s="73"/>
      <c r="H66" s="73"/>
      <c r="I66" s="73"/>
      <c r="J66" s="73"/>
      <c r="K66" s="73"/>
      <c r="L66" s="73">
        <v>0</v>
      </c>
      <c r="M66" s="73"/>
      <c r="N66" s="73"/>
      <c r="O66" s="73"/>
      <c r="P66" s="73">
        <v>0</v>
      </c>
      <c r="Q66" s="73">
        <v>0</v>
      </c>
    </row>
    <row r="67" spans="1:17" ht="63" x14ac:dyDescent="0.25">
      <c r="A67" s="83"/>
      <c r="B67" s="85"/>
      <c r="C67" s="85"/>
      <c r="D67" s="55" t="s">
        <v>48</v>
      </c>
      <c r="E67" s="75">
        <f t="shared" si="19"/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</row>
    <row r="68" spans="1:17" ht="31.5" x14ac:dyDescent="0.25">
      <c r="A68" s="83"/>
      <c r="B68" s="85"/>
      <c r="C68" s="85"/>
      <c r="D68" s="55" t="s">
        <v>46</v>
      </c>
      <c r="E68" s="75">
        <f t="shared" si="19"/>
        <v>0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3">
        <v>0</v>
      </c>
      <c r="Q68" s="73">
        <v>0</v>
      </c>
    </row>
    <row r="69" spans="1:17" ht="31.5" x14ac:dyDescent="0.25">
      <c r="A69" s="83"/>
      <c r="B69" s="86"/>
      <c r="C69" s="86"/>
      <c r="D69" s="55" t="s">
        <v>86</v>
      </c>
      <c r="E69" s="75">
        <f t="shared" si="19"/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>
        <v>0</v>
      </c>
      <c r="Q69" s="73">
        <v>0</v>
      </c>
    </row>
    <row r="70" spans="1:17" ht="15.75" x14ac:dyDescent="0.25">
      <c r="A70" s="83" t="s">
        <v>65</v>
      </c>
      <c r="B70" s="84" t="s">
        <v>70</v>
      </c>
      <c r="C70" s="93" t="s">
        <v>91</v>
      </c>
      <c r="D70" s="56" t="s">
        <v>35</v>
      </c>
      <c r="E70" s="75">
        <f>SUM(F70:Q70)</f>
        <v>4230</v>
      </c>
      <c r="F70" s="73">
        <f>SUM(F71:F76)</f>
        <v>0</v>
      </c>
      <c r="G70" s="73">
        <f t="shared" ref="G70:Q70" si="20">SUM(G71:G76)</f>
        <v>0</v>
      </c>
      <c r="H70" s="73">
        <f t="shared" si="20"/>
        <v>0</v>
      </c>
      <c r="I70" s="73">
        <f t="shared" si="20"/>
        <v>2230</v>
      </c>
      <c r="J70" s="73">
        <f t="shared" si="20"/>
        <v>0</v>
      </c>
      <c r="K70" s="73">
        <f t="shared" si="20"/>
        <v>0</v>
      </c>
      <c r="L70" s="73">
        <f t="shared" si="20"/>
        <v>0</v>
      </c>
      <c r="M70" s="73">
        <f t="shared" si="20"/>
        <v>0</v>
      </c>
      <c r="N70" s="73">
        <f t="shared" si="20"/>
        <v>0</v>
      </c>
      <c r="O70" s="73">
        <f t="shared" si="20"/>
        <v>0</v>
      </c>
      <c r="P70" s="73">
        <f t="shared" si="20"/>
        <v>0</v>
      </c>
      <c r="Q70" s="73">
        <f t="shared" si="20"/>
        <v>2000</v>
      </c>
    </row>
    <row r="71" spans="1:17" ht="15.75" x14ac:dyDescent="0.25">
      <c r="A71" s="83"/>
      <c r="B71" s="91"/>
      <c r="C71" s="93"/>
      <c r="D71" s="54" t="s">
        <v>9</v>
      </c>
      <c r="E71" s="75">
        <f t="shared" ref="E71:E76" si="21">SUM(F71:Q71)</f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</row>
    <row r="72" spans="1:17" ht="15.75" x14ac:dyDescent="0.25">
      <c r="A72" s="83"/>
      <c r="B72" s="91"/>
      <c r="C72" s="93"/>
      <c r="D72" s="54" t="s">
        <v>10</v>
      </c>
      <c r="E72" s="75">
        <f t="shared" si="21"/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73">
        <v>0</v>
      </c>
      <c r="Q72" s="73">
        <v>0</v>
      </c>
    </row>
    <row r="73" spans="1:17" ht="15.75" x14ac:dyDescent="0.25">
      <c r="A73" s="83"/>
      <c r="B73" s="91"/>
      <c r="C73" s="93"/>
      <c r="D73" s="54" t="s">
        <v>11</v>
      </c>
      <c r="E73" s="75">
        <f t="shared" si="21"/>
        <v>2230</v>
      </c>
      <c r="F73" s="73">
        <v>0</v>
      </c>
      <c r="G73" s="73">
        <v>0</v>
      </c>
      <c r="H73" s="73">
        <v>0</v>
      </c>
      <c r="I73" s="73">
        <v>2230</v>
      </c>
      <c r="J73" s="73">
        <v>0</v>
      </c>
      <c r="K73" s="73">
        <v>0</v>
      </c>
      <c r="L73" s="73">
        <v>0</v>
      </c>
      <c r="M73" s="73"/>
      <c r="N73" s="73">
        <v>0</v>
      </c>
      <c r="O73" s="73">
        <v>0</v>
      </c>
      <c r="P73" s="73">
        <v>0</v>
      </c>
      <c r="Q73" s="73"/>
    </row>
    <row r="74" spans="1:17" ht="63" x14ac:dyDescent="0.25">
      <c r="A74" s="83"/>
      <c r="B74" s="91"/>
      <c r="C74" s="93"/>
      <c r="D74" s="55" t="s">
        <v>48</v>
      </c>
      <c r="E74" s="75">
        <f t="shared" si="21"/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</row>
    <row r="75" spans="1:17" ht="31.5" x14ac:dyDescent="0.25">
      <c r="A75" s="83"/>
      <c r="B75" s="91"/>
      <c r="C75" s="93"/>
      <c r="D75" s="55" t="s">
        <v>46</v>
      </c>
      <c r="E75" s="75">
        <f t="shared" si="21"/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v>0</v>
      </c>
    </row>
    <row r="76" spans="1:17" ht="31.5" x14ac:dyDescent="0.25">
      <c r="A76" s="83"/>
      <c r="B76" s="92"/>
      <c r="C76" s="94"/>
      <c r="D76" s="55" t="s">
        <v>86</v>
      </c>
      <c r="E76" s="75">
        <f t="shared" si="21"/>
        <v>2000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73">
        <v>0</v>
      </c>
      <c r="Q76" s="73">
        <v>2000</v>
      </c>
    </row>
    <row r="77" spans="1:17" ht="15.75" x14ac:dyDescent="0.25">
      <c r="A77" s="84" t="s">
        <v>6</v>
      </c>
      <c r="B77" s="84" t="s">
        <v>82</v>
      </c>
      <c r="C77" s="84"/>
      <c r="D77" s="56" t="s">
        <v>35</v>
      </c>
      <c r="E77" s="72">
        <f>SUM(F77:Q77)</f>
        <v>45931.436390000003</v>
      </c>
      <c r="F77" s="72">
        <f>SUM(F78:F83)</f>
        <v>2356.8404300000002</v>
      </c>
      <c r="G77" s="72">
        <f t="shared" ref="G77:Q77" si="22">SUM(G78:G83)</f>
        <v>2362.4480100000001</v>
      </c>
      <c r="H77" s="72">
        <f t="shared" si="22"/>
        <v>2490.0129800000004</v>
      </c>
      <c r="I77" s="72">
        <f t="shared" si="22"/>
        <v>4034.9419800000001</v>
      </c>
      <c r="J77" s="72">
        <f t="shared" si="22"/>
        <v>4250.7163399999999</v>
      </c>
      <c r="K77" s="72">
        <f t="shared" si="22"/>
        <v>4357.7568900000006</v>
      </c>
      <c r="L77" s="72">
        <f t="shared" si="22"/>
        <v>4077.4197199999999</v>
      </c>
      <c r="M77" s="72">
        <f t="shared" si="22"/>
        <v>3814.9736600000001</v>
      </c>
      <c r="N77" s="72">
        <f t="shared" si="22"/>
        <v>3714.6226200000001</v>
      </c>
      <c r="O77" s="72">
        <f t="shared" si="22"/>
        <v>4400.7294999999995</v>
      </c>
      <c r="P77" s="72">
        <f t="shared" si="22"/>
        <v>3900.2745300000001</v>
      </c>
      <c r="Q77" s="72">
        <f t="shared" si="22"/>
        <v>6170.6997299999994</v>
      </c>
    </row>
    <row r="78" spans="1:17" ht="15.75" x14ac:dyDescent="0.25">
      <c r="A78" s="85"/>
      <c r="B78" s="85"/>
      <c r="C78" s="85"/>
      <c r="D78" s="54" t="s">
        <v>9</v>
      </c>
      <c r="E78" s="77">
        <f t="shared" ref="E78:E83" si="23">SUM(F78:Q78)</f>
        <v>0</v>
      </c>
      <c r="F78" s="73">
        <f t="shared" ref="F78:Q83" si="24">F85+F92</f>
        <v>0</v>
      </c>
      <c r="G78" s="73">
        <f t="shared" si="24"/>
        <v>0</v>
      </c>
      <c r="H78" s="73">
        <f t="shared" si="24"/>
        <v>0</v>
      </c>
      <c r="I78" s="73">
        <f t="shared" si="24"/>
        <v>0</v>
      </c>
      <c r="J78" s="73">
        <f t="shared" si="24"/>
        <v>0</v>
      </c>
      <c r="K78" s="73">
        <f t="shared" si="24"/>
        <v>0</v>
      </c>
      <c r="L78" s="73">
        <f t="shared" si="24"/>
        <v>0</v>
      </c>
      <c r="M78" s="73">
        <f t="shared" si="24"/>
        <v>0</v>
      </c>
      <c r="N78" s="73">
        <f t="shared" si="24"/>
        <v>0</v>
      </c>
      <c r="O78" s="73">
        <f t="shared" si="24"/>
        <v>0</v>
      </c>
      <c r="P78" s="73">
        <f t="shared" si="24"/>
        <v>0</v>
      </c>
      <c r="Q78" s="73">
        <f t="shared" si="24"/>
        <v>0</v>
      </c>
    </row>
    <row r="79" spans="1:17" ht="15.75" x14ac:dyDescent="0.25">
      <c r="A79" s="85"/>
      <c r="B79" s="85"/>
      <c r="C79" s="85"/>
      <c r="D79" s="54" t="s">
        <v>10</v>
      </c>
      <c r="E79" s="77">
        <f t="shared" si="23"/>
        <v>0</v>
      </c>
      <c r="F79" s="73">
        <f t="shared" si="24"/>
        <v>0</v>
      </c>
      <c r="G79" s="73">
        <f t="shared" si="24"/>
        <v>0</v>
      </c>
      <c r="H79" s="73">
        <f t="shared" si="24"/>
        <v>0</v>
      </c>
      <c r="I79" s="73">
        <f t="shared" si="24"/>
        <v>0</v>
      </c>
      <c r="J79" s="73">
        <f t="shared" si="24"/>
        <v>0</v>
      </c>
      <c r="K79" s="73">
        <f t="shared" si="24"/>
        <v>0</v>
      </c>
      <c r="L79" s="73">
        <f t="shared" si="24"/>
        <v>0</v>
      </c>
      <c r="M79" s="73">
        <f t="shared" si="24"/>
        <v>0</v>
      </c>
      <c r="N79" s="73">
        <f t="shared" si="24"/>
        <v>0</v>
      </c>
      <c r="O79" s="73">
        <f t="shared" si="24"/>
        <v>0</v>
      </c>
      <c r="P79" s="73">
        <f t="shared" si="24"/>
        <v>0</v>
      </c>
      <c r="Q79" s="73">
        <f t="shared" si="24"/>
        <v>0</v>
      </c>
    </row>
    <row r="80" spans="1:17" ht="15.75" x14ac:dyDescent="0.25">
      <c r="A80" s="85"/>
      <c r="B80" s="85"/>
      <c r="C80" s="85"/>
      <c r="D80" s="54" t="s">
        <v>11</v>
      </c>
      <c r="E80" s="81">
        <f t="shared" si="23"/>
        <v>41299.436390000003</v>
      </c>
      <c r="F80" s="73">
        <f>F87+F94</f>
        <v>2356.8404300000002</v>
      </c>
      <c r="G80" s="73">
        <f t="shared" si="24"/>
        <v>2362.4480100000001</v>
      </c>
      <c r="H80" s="73">
        <f t="shared" si="24"/>
        <v>2490.0129800000004</v>
      </c>
      <c r="I80" s="73">
        <f t="shared" si="24"/>
        <v>4034.9419800000001</v>
      </c>
      <c r="J80" s="73">
        <f t="shared" si="24"/>
        <v>4250.7163399999999</v>
      </c>
      <c r="K80" s="73">
        <f t="shared" si="24"/>
        <v>4357.7568900000006</v>
      </c>
      <c r="L80" s="73">
        <f t="shared" si="24"/>
        <v>4077.4197199999999</v>
      </c>
      <c r="M80" s="73">
        <f t="shared" si="24"/>
        <v>3814.9736600000001</v>
      </c>
      <c r="N80" s="73">
        <f t="shared" si="24"/>
        <v>2714.6226200000001</v>
      </c>
      <c r="O80" s="73">
        <f t="shared" si="24"/>
        <v>3400.7294999999999</v>
      </c>
      <c r="P80" s="73">
        <f t="shared" si="24"/>
        <v>2900.2745300000001</v>
      </c>
      <c r="Q80" s="73">
        <f t="shared" si="24"/>
        <v>4538.6997299999994</v>
      </c>
    </row>
    <row r="81" spans="1:19" ht="60" customHeight="1" x14ac:dyDescent="0.25">
      <c r="A81" s="85"/>
      <c r="B81" s="85"/>
      <c r="C81" s="85"/>
      <c r="D81" s="55" t="s">
        <v>48</v>
      </c>
      <c r="E81" s="77">
        <f t="shared" si="23"/>
        <v>0</v>
      </c>
      <c r="F81" s="73">
        <f t="shared" si="24"/>
        <v>0</v>
      </c>
      <c r="G81" s="73">
        <f t="shared" si="24"/>
        <v>0</v>
      </c>
      <c r="H81" s="73">
        <f t="shared" si="24"/>
        <v>0</v>
      </c>
      <c r="I81" s="73">
        <f t="shared" si="24"/>
        <v>0</v>
      </c>
      <c r="J81" s="73">
        <f t="shared" si="24"/>
        <v>0</v>
      </c>
      <c r="K81" s="73">
        <f t="shared" si="24"/>
        <v>0</v>
      </c>
      <c r="L81" s="73">
        <f t="shared" si="24"/>
        <v>0</v>
      </c>
      <c r="M81" s="73">
        <f t="shared" si="24"/>
        <v>0</v>
      </c>
      <c r="N81" s="73">
        <f t="shared" si="24"/>
        <v>0</v>
      </c>
      <c r="O81" s="73">
        <f t="shared" si="24"/>
        <v>0</v>
      </c>
      <c r="P81" s="73">
        <f t="shared" si="24"/>
        <v>0</v>
      </c>
      <c r="Q81" s="73">
        <f t="shared" si="24"/>
        <v>0</v>
      </c>
    </row>
    <row r="82" spans="1:19" ht="31.5" x14ac:dyDescent="0.25">
      <c r="A82" s="85"/>
      <c r="B82" s="85"/>
      <c r="C82" s="85"/>
      <c r="D82" s="55" t="s">
        <v>46</v>
      </c>
      <c r="E82" s="77">
        <f t="shared" si="23"/>
        <v>0</v>
      </c>
      <c r="F82" s="73">
        <f t="shared" si="24"/>
        <v>0</v>
      </c>
      <c r="G82" s="73">
        <f t="shared" si="24"/>
        <v>0</v>
      </c>
      <c r="H82" s="73">
        <f t="shared" si="24"/>
        <v>0</v>
      </c>
      <c r="I82" s="73">
        <f t="shared" si="24"/>
        <v>0</v>
      </c>
      <c r="J82" s="73">
        <f t="shared" si="24"/>
        <v>0</v>
      </c>
      <c r="K82" s="73">
        <f t="shared" si="24"/>
        <v>0</v>
      </c>
      <c r="L82" s="73">
        <f t="shared" si="24"/>
        <v>0</v>
      </c>
      <c r="M82" s="73">
        <f t="shared" si="24"/>
        <v>0</v>
      </c>
      <c r="N82" s="73">
        <f t="shared" si="24"/>
        <v>0</v>
      </c>
      <c r="O82" s="73">
        <f t="shared" si="24"/>
        <v>0</v>
      </c>
      <c r="P82" s="73">
        <f t="shared" si="24"/>
        <v>0</v>
      </c>
      <c r="Q82" s="73">
        <f t="shared" si="24"/>
        <v>0</v>
      </c>
    </row>
    <row r="83" spans="1:19" ht="31.5" x14ac:dyDescent="0.25">
      <c r="A83" s="86"/>
      <c r="B83" s="86"/>
      <c r="C83" s="86"/>
      <c r="D83" s="55" t="s">
        <v>86</v>
      </c>
      <c r="E83" s="77">
        <f t="shared" si="23"/>
        <v>4632</v>
      </c>
      <c r="F83" s="73">
        <f t="shared" si="24"/>
        <v>0</v>
      </c>
      <c r="G83" s="73">
        <f t="shared" si="24"/>
        <v>0</v>
      </c>
      <c r="H83" s="73">
        <f t="shared" si="24"/>
        <v>0</v>
      </c>
      <c r="I83" s="73">
        <f t="shared" si="24"/>
        <v>0</v>
      </c>
      <c r="J83" s="73">
        <f t="shared" si="24"/>
        <v>0</v>
      </c>
      <c r="K83" s="73">
        <f t="shared" si="24"/>
        <v>0</v>
      </c>
      <c r="L83" s="73">
        <f t="shared" si="24"/>
        <v>0</v>
      </c>
      <c r="M83" s="73">
        <f t="shared" si="24"/>
        <v>0</v>
      </c>
      <c r="N83" s="73">
        <f t="shared" si="24"/>
        <v>1000</v>
      </c>
      <c r="O83" s="73">
        <f t="shared" si="24"/>
        <v>1000</v>
      </c>
      <c r="P83" s="73">
        <f t="shared" si="24"/>
        <v>1000</v>
      </c>
      <c r="Q83" s="73">
        <f t="shared" si="24"/>
        <v>1632</v>
      </c>
    </row>
    <row r="84" spans="1:19" ht="15.75" x14ac:dyDescent="0.25">
      <c r="A84" s="83" t="s">
        <v>7</v>
      </c>
      <c r="B84" s="84" t="s">
        <v>71</v>
      </c>
      <c r="C84" s="84" t="s">
        <v>77</v>
      </c>
      <c r="D84" s="56" t="s">
        <v>35</v>
      </c>
      <c r="E84" s="75">
        <f>SUM(F84:Q84)</f>
        <v>45656.596390000006</v>
      </c>
      <c r="F84" s="72">
        <f>SUM(F86:F90)</f>
        <v>2356.8404300000002</v>
      </c>
      <c r="G84" s="72">
        <f t="shared" ref="G84:Q84" si="25">SUM(G86:G90)</f>
        <v>2362.4480100000001</v>
      </c>
      <c r="H84" s="72">
        <f t="shared" si="25"/>
        <v>2435.1729800000003</v>
      </c>
      <c r="I84" s="72">
        <f t="shared" si="25"/>
        <v>4024.9419800000001</v>
      </c>
      <c r="J84" s="72">
        <f t="shared" si="25"/>
        <v>4240.7163399999999</v>
      </c>
      <c r="K84" s="72">
        <f t="shared" si="25"/>
        <v>4347.7568900000006</v>
      </c>
      <c r="L84" s="72">
        <f t="shared" si="25"/>
        <v>4067.4197199999999</v>
      </c>
      <c r="M84" s="72">
        <f t="shared" si="25"/>
        <v>3804.9736600000001</v>
      </c>
      <c r="N84" s="72">
        <f t="shared" si="25"/>
        <v>3674.6226200000001</v>
      </c>
      <c r="O84" s="72">
        <f t="shared" si="25"/>
        <v>4370.7294999999995</v>
      </c>
      <c r="P84" s="72">
        <f t="shared" si="25"/>
        <v>3900.2745300000001</v>
      </c>
      <c r="Q84" s="72">
        <f t="shared" si="25"/>
        <v>6070.6997299999994</v>
      </c>
    </row>
    <row r="85" spans="1:19" ht="15.75" x14ac:dyDescent="0.25">
      <c r="A85" s="83"/>
      <c r="B85" s="85"/>
      <c r="C85" s="85"/>
      <c r="D85" s="54" t="s">
        <v>9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0</v>
      </c>
      <c r="P85" s="73">
        <v>0</v>
      </c>
      <c r="Q85" s="73">
        <v>0</v>
      </c>
    </row>
    <row r="86" spans="1:19" ht="15.75" x14ac:dyDescent="0.25">
      <c r="A86" s="83"/>
      <c r="B86" s="85"/>
      <c r="C86" s="85"/>
      <c r="D86" s="54" t="s">
        <v>10</v>
      </c>
      <c r="E86" s="73">
        <v>0</v>
      </c>
      <c r="F86" s="73">
        <v>0</v>
      </c>
      <c r="G86" s="73">
        <v>0</v>
      </c>
      <c r="H86" s="73">
        <v>0</v>
      </c>
      <c r="I86" s="73">
        <v>0</v>
      </c>
      <c r="J86" s="73">
        <v>0</v>
      </c>
      <c r="K86" s="73">
        <v>0</v>
      </c>
      <c r="L86" s="73">
        <v>0</v>
      </c>
      <c r="M86" s="73">
        <v>0</v>
      </c>
      <c r="N86" s="73">
        <v>0</v>
      </c>
      <c r="O86" s="73">
        <v>0</v>
      </c>
      <c r="P86" s="73">
        <v>0</v>
      </c>
      <c r="Q86" s="73">
        <v>0</v>
      </c>
    </row>
    <row r="87" spans="1:19" ht="15.75" x14ac:dyDescent="0.25">
      <c r="A87" s="83"/>
      <c r="B87" s="85"/>
      <c r="C87" s="85"/>
      <c r="D87" s="54" t="s">
        <v>11</v>
      </c>
      <c r="E87" s="80">
        <f>SUM(F87:Q87)</f>
        <v>41024.596390000006</v>
      </c>
      <c r="F87" s="73">
        <f>1901.77241+558.81302+5+70+70+51.255-300</f>
        <v>2356.8404300000002</v>
      </c>
      <c r="G87" s="73">
        <f>2889.11274+574.33527+5+70+70+54-1000-300</f>
        <v>2362.4480100000001</v>
      </c>
      <c r="H87" s="73">
        <f>872.51205+2407.66093+5+70+70+70+70+70-1000-200</f>
        <v>2435.1729800000003</v>
      </c>
      <c r="I87" s="73">
        <f>2828.66838+727.1136+5+30+85+70+70+70+70+54+15.16</f>
        <v>4024.9419800000001</v>
      </c>
      <c r="J87" s="73">
        <f>2033.11583+848.60051+5+80+80+54+70+70+1000</f>
        <v>4240.7163399999999</v>
      </c>
      <c r="K87" s="73">
        <f>2558.82214+609.93475+5+10+40+54+70+1000</f>
        <v>4347.7568900000006</v>
      </c>
      <c r="L87" s="73">
        <f>40+2972.15048+746.26924+5+100+120+30+54</f>
        <v>4067.4197199999999</v>
      </c>
      <c r="M87" s="73">
        <f>2063.05002+861.92364+5+85+50+150+40+80+100+70+300</f>
        <v>3804.9736600000001</v>
      </c>
      <c r="N87" s="73">
        <f>2031.35812+598.2645+5+40</f>
        <v>2674.6226200000001</v>
      </c>
      <c r="O87" s="73">
        <f>2408.0451+589.10255+5+68.58185+300</f>
        <v>3370.7294999999999</v>
      </c>
      <c r="P87" s="73">
        <f>1926.94145+698.33308+5+70+200</f>
        <v>2900.2745300000001</v>
      </c>
      <c r="Q87" s="73">
        <f>3449.18338+965.77135+5+70-51.255</f>
        <v>4438.6997299999994</v>
      </c>
      <c r="R87" s="50"/>
    </row>
    <row r="88" spans="1:19" ht="63" x14ac:dyDescent="0.25">
      <c r="A88" s="83"/>
      <c r="B88" s="85"/>
      <c r="C88" s="85"/>
      <c r="D88" s="55" t="s">
        <v>48</v>
      </c>
      <c r="E88" s="75">
        <f t="shared" ref="E88:E90" si="26">SUM(F88:Q88)</f>
        <v>0</v>
      </c>
      <c r="F88" s="73">
        <v>0</v>
      </c>
      <c r="G88" s="73">
        <v>0</v>
      </c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73">
        <v>0</v>
      </c>
      <c r="N88" s="73">
        <v>0</v>
      </c>
      <c r="O88" s="73">
        <v>0</v>
      </c>
      <c r="P88" s="73">
        <v>0</v>
      </c>
      <c r="Q88" s="73">
        <v>0</v>
      </c>
      <c r="R88" s="50"/>
      <c r="S88" s="50"/>
    </row>
    <row r="89" spans="1:19" ht="31.5" x14ac:dyDescent="0.25">
      <c r="A89" s="83"/>
      <c r="B89" s="85"/>
      <c r="C89" s="85"/>
      <c r="D89" s="55" t="s">
        <v>46</v>
      </c>
      <c r="E89" s="75">
        <f t="shared" si="26"/>
        <v>0</v>
      </c>
      <c r="F89" s="73">
        <v>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  <c r="P89" s="73">
        <v>0</v>
      </c>
      <c r="Q89" s="73">
        <v>0</v>
      </c>
    </row>
    <row r="90" spans="1:19" ht="31.5" x14ac:dyDescent="0.25">
      <c r="A90" s="83"/>
      <c r="B90" s="86"/>
      <c r="C90" s="86"/>
      <c r="D90" s="55" t="s">
        <v>86</v>
      </c>
      <c r="E90" s="75">
        <f t="shared" si="26"/>
        <v>4632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1000</v>
      </c>
      <c r="O90" s="73">
        <v>1000</v>
      </c>
      <c r="P90" s="73">
        <v>1000</v>
      </c>
      <c r="Q90" s="73">
        <v>1632</v>
      </c>
    </row>
    <row r="91" spans="1:19" ht="15" customHeight="1" x14ac:dyDescent="0.25">
      <c r="A91" s="83" t="s">
        <v>8</v>
      </c>
      <c r="B91" s="84" t="s">
        <v>72</v>
      </c>
      <c r="C91" s="84" t="s">
        <v>77</v>
      </c>
      <c r="D91" s="56" t="s">
        <v>35</v>
      </c>
      <c r="E91" s="75">
        <f>SUM(F91:Q91)</f>
        <v>274.84000000000003</v>
      </c>
      <c r="F91" s="72">
        <f>SUM(F92:F97)</f>
        <v>0</v>
      </c>
      <c r="G91" s="72">
        <f t="shared" ref="G91:Q91" si="27">SUM(G92:G97)</f>
        <v>0</v>
      </c>
      <c r="H91" s="72">
        <f t="shared" si="27"/>
        <v>54.84</v>
      </c>
      <c r="I91" s="72">
        <f t="shared" si="27"/>
        <v>10</v>
      </c>
      <c r="J91" s="72">
        <f t="shared" si="27"/>
        <v>10</v>
      </c>
      <c r="K91" s="72">
        <f t="shared" si="27"/>
        <v>10</v>
      </c>
      <c r="L91" s="72">
        <f t="shared" si="27"/>
        <v>10</v>
      </c>
      <c r="M91" s="72">
        <f t="shared" si="27"/>
        <v>10</v>
      </c>
      <c r="N91" s="72">
        <f t="shared" si="27"/>
        <v>40</v>
      </c>
      <c r="O91" s="72">
        <f t="shared" si="27"/>
        <v>30</v>
      </c>
      <c r="P91" s="72">
        <f t="shared" si="27"/>
        <v>0</v>
      </c>
      <c r="Q91" s="72">
        <f t="shared" si="27"/>
        <v>100</v>
      </c>
    </row>
    <row r="92" spans="1:19" ht="15.75" x14ac:dyDescent="0.25">
      <c r="A92" s="83"/>
      <c r="B92" s="85"/>
      <c r="C92" s="85"/>
      <c r="D92" s="54" t="s">
        <v>9</v>
      </c>
      <c r="E92" s="75">
        <f t="shared" ref="E92:E97" si="28">SUM(F92:Q92)</f>
        <v>0</v>
      </c>
      <c r="F92" s="73">
        <v>0</v>
      </c>
      <c r="G92" s="73">
        <v>0</v>
      </c>
      <c r="H92" s="73">
        <v>0</v>
      </c>
      <c r="I92" s="73">
        <v>0</v>
      </c>
      <c r="J92" s="73">
        <v>0</v>
      </c>
      <c r="K92" s="73">
        <v>0</v>
      </c>
      <c r="L92" s="73">
        <v>0</v>
      </c>
      <c r="M92" s="73">
        <v>0</v>
      </c>
      <c r="N92" s="73">
        <v>0</v>
      </c>
      <c r="O92" s="73">
        <v>0</v>
      </c>
      <c r="P92" s="73">
        <v>0</v>
      </c>
      <c r="Q92" s="73">
        <v>0</v>
      </c>
    </row>
    <row r="93" spans="1:19" ht="15.75" x14ac:dyDescent="0.25">
      <c r="A93" s="83"/>
      <c r="B93" s="85"/>
      <c r="C93" s="85"/>
      <c r="D93" s="54" t="s">
        <v>10</v>
      </c>
      <c r="E93" s="75">
        <f t="shared" si="28"/>
        <v>0</v>
      </c>
      <c r="F93" s="73">
        <v>0</v>
      </c>
      <c r="G93" s="73">
        <v>0</v>
      </c>
      <c r="H93" s="73">
        <v>0</v>
      </c>
      <c r="I93" s="73">
        <v>0</v>
      </c>
      <c r="J93" s="73">
        <v>0</v>
      </c>
      <c r="K93" s="73">
        <v>0</v>
      </c>
      <c r="L93" s="73">
        <v>0</v>
      </c>
      <c r="M93" s="73">
        <v>0</v>
      </c>
      <c r="N93" s="73">
        <v>0</v>
      </c>
      <c r="O93" s="73">
        <v>0</v>
      </c>
      <c r="P93" s="73">
        <v>0</v>
      </c>
      <c r="Q93" s="73">
        <v>0</v>
      </c>
    </row>
    <row r="94" spans="1:19" ht="15.75" x14ac:dyDescent="0.25">
      <c r="A94" s="83"/>
      <c r="B94" s="85"/>
      <c r="C94" s="85"/>
      <c r="D94" s="54" t="s">
        <v>11</v>
      </c>
      <c r="E94" s="75">
        <f t="shared" si="28"/>
        <v>274.84000000000003</v>
      </c>
      <c r="F94" s="73">
        <v>0</v>
      </c>
      <c r="G94" s="73"/>
      <c r="H94" s="73">
        <f>10+44.84</f>
        <v>54.84</v>
      </c>
      <c r="I94" s="73">
        <v>10</v>
      </c>
      <c r="J94" s="73">
        <v>10</v>
      </c>
      <c r="K94" s="73">
        <v>10</v>
      </c>
      <c r="L94" s="73">
        <v>10</v>
      </c>
      <c r="M94" s="73">
        <v>10</v>
      </c>
      <c r="N94" s="73">
        <v>40</v>
      </c>
      <c r="O94" s="73">
        <v>30</v>
      </c>
      <c r="P94" s="73"/>
      <c r="Q94" s="73">
        <f>80+20</f>
        <v>100</v>
      </c>
    </row>
    <row r="95" spans="1:19" ht="63" x14ac:dyDescent="0.25">
      <c r="A95" s="83"/>
      <c r="B95" s="85"/>
      <c r="C95" s="85"/>
      <c r="D95" s="55" t="s">
        <v>48</v>
      </c>
      <c r="E95" s="75">
        <f t="shared" si="28"/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  <c r="O95" s="73">
        <v>0</v>
      </c>
      <c r="P95" s="73">
        <v>0</v>
      </c>
      <c r="Q95" s="73">
        <v>0</v>
      </c>
    </row>
    <row r="96" spans="1:19" ht="31.5" x14ac:dyDescent="0.25">
      <c r="A96" s="83"/>
      <c r="B96" s="85"/>
      <c r="C96" s="85"/>
      <c r="D96" s="55" t="s">
        <v>46</v>
      </c>
      <c r="E96" s="75">
        <f t="shared" si="28"/>
        <v>0</v>
      </c>
      <c r="F96" s="73">
        <v>0</v>
      </c>
      <c r="G96" s="73">
        <v>0</v>
      </c>
      <c r="H96" s="73">
        <v>0</v>
      </c>
      <c r="I96" s="73">
        <v>0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  <c r="O96" s="73">
        <v>0</v>
      </c>
      <c r="P96" s="73">
        <v>0</v>
      </c>
      <c r="Q96" s="73">
        <v>0</v>
      </c>
    </row>
    <row r="97" spans="1:17" ht="31.5" x14ac:dyDescent="0.25">
      <c r="A97" s="83"/>
      <c r="B97" s="86"/>
      <c r="C97" s="86"/>
      <c r="D97" s="55" t="s">
        <v>86</v>
      </c>
      <c r="E97" s="75">
        <f t="shared" si="28"/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  <c r="P97" s="73">
        <v>0</v>
      </c>
      <c r="Q97" s="73"/>
    </row>
    <row r="98" spans="1:17" ht="15.75" x14ac:dyDescent="0.25">
      <c r="A98" s="87" t="s">
        <v>54</v>
      </c>
      <c r="B98" s="87"/>
      <c r="C98" s="88"/>
      <c r="D98" s="56" t="s">
        <v>35</v>
      </c>
      <c r="E98" s="72">
        <f>SUM(F98:Q98)</f>
        <v>55407.436390000003</v>
      </c>
      <c r="F98" s="72">
        <f>SUM(F99:F104)</f>
        <v>2356.8404300000002</v>
      </c>
      <c r="G98" s="72">
        <f t="shared" ref="G98:Q98" si="29">SUM(G99:G104)</f>
        <v>2462.4480100000001</v>
      </c>
      <c r="H98" s="72">
        <f t="shared" si="29"/>
        <v>2597.0129800000004</v>
      </c>
      <c r="I98" s="72">
        <f t="shared" si="29"/>
        <v>6418.4419799999996</v>
      </c>
      <c r="J98" s="72">
        <f t="shared" si="29"/>
        <v>4558.7163399999999</v>
      </c>
      <c r="K98" s="72">
        <f t="shared" si="29"/>
        <v>5257.7568900000006</v>
      </c>
      <c r="L98" s="72">
        <f t="shared" si="29"/>
        <v>4477.4197199999999</v>
      </c>
      <c r="M98" s="72">
        <f t="shared" si="29"/>
        <v>3879.9736600000001</v>
      </c>
      <c r="N98" s="72">
        <f t="shared" si="29"/>
        <v>3880.4619400000001</v>
      </c>
      <c r="O98" s="72">
        <f t="shared" si="29"/>
        <v>4749.14462</v>
      </c>
      <c r="P98" s="72">
        <f t="shared" si="29"/>
        <v>4315.2745300000006</v>
      </c>
      <c r="Q98" s="72">
        <f t="shared" si="29"/>
        <v>10453.94529</v>
      </c>
    </row>
    <row r="99" spans="1:17" ht="15.75" x14ac:dyDescent="0.25">
      <c r="A99" s="87"/>
      <c r="B99" s="87"/>
      <c r="C99" s="89"/>
      <c r="D99" s="56" t="s">
        <v>9</v>
      </c>
      <c r="E99" s="72">
        <f t="shared" ref="E99:E104" si="30">SUM(F99:Q99)</f>
        <v>0</v>
      </c>
      <c r="F99" s="78">
        <f t="shared" ref="F99:Q104" si="31">F15+F78</f>
        <v>0</v>
      </c>
      <c r="G99" s="78">
        <f t="shared" si="31"/>
        <v>0</v>
      </c>
      <c r="H99" s="78">
        <f t="shared" si="31"/>
        <v>0</v>
      </c>
      <c r="I99" s="78">
        <f t="shared" si="31"/>
        <v>0</v>
      </c>
      <c r="J99" s="78">
        <f t="shared" si="31"/>
        <v>0</v>
      </c>
      <c r="K99" s="78">
        <f t="shared" si="31"/>
        <v>0</v>
      </c>
      <c r="L99" s="78">
        <f t="shared" si="31"/>
        <v>0</v>
      </c>
      <c r="M99" s="78">
        <f t="shared" si="31"/>
        <v>0</v>
      </c>
      <c r="N99" s="78">
        <f t="shared" si="31"/>
        <v>0</v>
      </c>
      <c r="O99" s="78">
        <f t="shared" si="31"/>
        <v>0</v>
      </c>
      <c r="P99" s="78">
        <f t="shared" si="31"/>
        <v>0</v>
      </c>
      <c r="Q99" s="78">
        <f t="shared" si="31"/>
        <v>0</v>
      </c>
    </row>
    <row r="100" spans="1:17" ht="15.75" x14ac:dyDescent="0.25">
      <c r="A100" s="87"/>
      <c r="B100" s="87"/>
      <c r="C100" s="89"/>
      <c r="D100" s="56" t="s">
        <v>10</v>
      </c>
      <c r="E100" s="72">
        <f t="shared" si="30"/>
        <v>0</v>
      </c>
      <c r="F100" s="78">
        <f t="shared" si="31"/>
        <v>0</v>
      </c>
      <c r="G100" s="78">
        <f t="shared" si="31"/>
        <v>0</v>
      </c>
      <c r="H100" s="78">
        <f t="shared" si="31"/>
        <v>0</v>
      </c>
      <c r="I100" s="78">
        <f t="shared" si="31"/>
        <v>0</v>
      </c>
      <c r="J100" s="78">
        <f t="shared" si="31"/>
        <v>0</v>
      </c>
      <c r="K100" s="78">
        <f t="shared" si="31"/>
        <v>0</v>
      </c>
      <c r="L100" s="78">
        <f t="shared" si="31"/>
        <v>0</v>
      </c>
      <c r="M100" s="78">
        <f t="shared" si="31"/>
        <v>0</v>
      </c>
      <c r="N100" s="78">
        <f t="shared" si="31"/>
        <v>0</v>
      </c>
      <c r="O100" s="78">
        <f t="shared" si="31"/>
        <v>0</v>
      </c>
      <c r="P100" s="78">
        <f t="shared" si="31"/>
        <v>0</v>
      </c>
      <c r="Q100" s="78">
        <f t="shared" si="31"/>
        <v>0</v>
      </c>
    </row>
    <row r="101" spans="1:17" ht="24.75" customHeight="1" x14ac:dyDescent="0.25">
      <c r="A101" s="87"/>
      <c r="B101" s="87"/>
      <c r="C101" s="89"/>
      <c r="D101" s="56" t="s">
        <v>11</v>
      </c>
      <c r="E101" s="79">
        <f>SUM(F101:Q101)</f>
        <v>46575.436390000003</v>
      </c>
      <c r="F101" s="78">
        <f>F17+F80</f>
        <v>2356.8404300000002</v>
      </c>
      <c r="G101" s="78">
        <f t="shared" si="31"/>
        <v>2462.4480100000001</v>
      </c>
      <c r="H101" s="78">
        <f t="shared" si="31"/>
        <v>2597.0129800000004</v>
      </c>
      <c r="I101" s="78">
        <f t="shared" si="31"/>
        <v>6418.4419799999996</v>
      </c>
      <c r="J101" s="78">
        <f t="shared" si="31"/>
        <v>4558.7163399999999</v>
      </c>
      <c r="K101" s="78">
        <f t="shared" si="31"/>
        <v>5257.7568900000006</v>
      </c>
      <c r="L101" s="78">
        <f t="shared" si="31"/>
        <v>4477.4197199999999</v>
      </c>
      <c r="M101" s="78">
        <f t="shared" si="31"/>
        <v>3879.9736600000001</v>
      </c>
      <c r="N101" s="78">
        <f t="shared" si="31"/>
        <v>2880.4619400000001</v>
      </c>
      <c r="O101" s="78">
        <f t="shared" si="31"/>
        <v>3749.14462</v>
      </c>
      <c r="P101" s="78">
        <f t="shared" si="31"/>
        <v>3315.2745300000001</v>
      </c>
      <c r="Q101" s="78">
        <f t="shared" si="31"/>
        <v>4621.9452899999997</v>
      </c>
    </row>
    <row r="102" spans="1:17" ht="63" x14ac:dyDescent="0.25">
      <c r="A102" s="87"/>
      <c r="B102" s="87"/>
      <c r="C102" s="89"/>
      <c r="D102" s="55" t="s">
        <v>48</v>
      </c>
      <c r="E102" s="72">
        <f>SUM(F102:Q102)</f>
        <v>0</v>
      </c>
      <c r="F102" s="78">
        <f t="shared" si="31"/>
        <v>0</v>
      </c>
      <c r="G102" s="78">
        <f t="shared" si="31"/>
        <v>0</v>
      </c>
      <c r="H102" s="78">
        <f t="shared" si="31"/>
        <v>0</v>
      </c>
      <c r="I102" s="78">
        <f t="shared" si="31"/>
        <v>0</v>
      </c>
      <c r="J102" s="78">
        <f t="shared" si="31"/>
        <v>0</v>
      </c>
      <c r="K102" s="78">
        <f t="shared" si="31"/>
        <v>0</v>
      </c>
      <c r="L102" s="78">
        <f t="shared" si="31"/>
        <v>0</v>
      </c>
      <c r="M102" s="78">
        <f t="shared" si="31"/>
        <v>0</v>
      </c>
      <c r="N102" s="78">
        <f t="shared" si="31"/>
        <v>0</v>
      </c>
      <c r="O102" s="78">
        <f t="shared" si="31"/>
        <v>0</v>
      </c>
      <c r="P102" s="78">
        <f t="shared" si="31"/>
        <v>0</v>
      </c>
      <c r="Q102" s="78">
        <f t="shared" si="31"/>
        <v>0</v>
      </c>
    </row>
    <row r="103" spans="1:17" ht="31.5" x14ac:dyDescent="0.25">
      <c r="A103" s="87"/>
      <c r="B103" s="87"/>
      <c r="C103" s="89"/>
      <c r="D103" s="68" t="s">
        <v>46</v>
      </c>
      <c r="E103" s="72">
        <f t="shared" si="30"/>
        <v>0</v>
      </c>
      <c r="F103" s="78">
        <f t="shared" si="31"/>
        <v>0</v>
      </c>
      <c r="G103" s="78">
        <f t="shared" si="31"/>
        <v>0</v>
      </c>
      <c r="H103" s="78">
        <f t="shared" si="31"/>
        <v>0</v>
      </c>
      <c r="I103" s="78">
        <f t="shared" si="31"/>
        <v>0</v>
      </c>
      <c r="J103" s="78">
        <f t="shared" si="31"/>
        <v>0</v>
      </c>
      <c r="K103" s="78">
        <f t="shared" si="31"/>
        <v>0</v>
      </c>
      <c r="L103" s="78">
        <v>0</v>
      </c>
      <c r="M103" s="78">
        <f t="shared" si="31"/>
        <v>0</v>
      </c>
      <c r="N103" s="78">
        <f t="shared" si="31"/>
        <v>0</v>
      </c>
      <c r="O103" s="78">
        <f t="shared" si="31"/>
        <v>0</v>
      </c>
      <c r="P103" s="78">
        <f t="shared" si="31"/>
        <v>0</v>
      </c>
      <c r="Q103" s="78">
        <f t="shared" si="31"/>
        <v>0</v>
      </c>
    </row>
    <row r="104" spans="1:17" ht="31.5" x14ac:dyDescent="0.25">
      <c r="A104" s="87"/>
      <c r="B104" s="87"/>
      <c r="C104" s="90"/>
      <c r="D104" s="68" t="s">
        <v>86</v>
      </c>
      <c r="E104" s="72">
        <f t="shared" si="30"/>
        <v>8832</v>
      </c>
      <c r="F104" s="78">
        <f t="shared" si="31"/>
        <v>0</v>
      </c>
      <c r="G104" s="78">
        <f t="shared" si="31"/>
        <v>0</v>
      </c>
      <c r="H104" s="78">
        <f t="shared" si="31"/>
        <v>0</v>
      </c>
      <c r="I104" s="78">
        <f t="shared" si="31"/>
        <v>0</v>
      </c>
      <c r="J104" s="78">
        <f t="shared" si="31"/>
        <v>0</v>
      </c>
      <c r="K104" s="78">
        <f t="shared" si="31"/>
        <v>0</v>
      </c>
      <c r="L104" s="78">
        <f>L20+L83</f>
        <v>0</v>
      </c>
      <c r="M104" s="78">
        <f t="shared" si="31"/>
        <v>0</v>
      </c>
      <c r="N104" s="78">
        <f t="shared" si="31"/>
        <v>1000</v>
      </c>
      <c r="O104" s="78">
        <f t="shared" si="31"/>
        <v>1000</v>
      </c>
      <c r="P104" s="78">
        <f t="shared" si="31"/>
        <v>1000</v>
      </c>
      <c r="Q104" s="78">
        <f t="shared" si="31"/>
        <v>5832</v>
      </c>
    </row>
    <row r="105" spans="1:17" s="65" customFormat="1" ht="18.75" x14ac:dyDescent="0.3">
      <c r="A105" s="61"/>
      <c r="B105" s="62"/>
      <c r="C105" s="62"/>
      <c r="D105" s="63"/>
      <c r="E105" s="63"/>
      <c r="F105" s="64"/>
      <c r="G105" s="64"/>
      <c r="H105" s="66"/>
      <c r="I105" s="64"/>
      <c r="J105" s="64"/>
      <c r="K105" s="66"/>
      <c r="L105" s="64"/>
      <c r="M105" s="64"/>
      <c r="N105" s="66"/>
      <c r="O105" s="64"/>
      <c r="P105" s="64"/>
      <c r="Q105" s="66"/>
    </row>
    <row r="106" spans="1:17" s="47" customFormat="1" ht="26.45" customHeight="1" x14ac:dyDescent="0.25">
      <c r="A106" s="45"/>
      <c r="B106" s="46" t="s">
        <v>87</v>
      </c>
      <c r="C106" s="46"/>
      <c r="E106" s="48"/>
      <c r="F106" s="48"/>
      <c r="G106" s="47" t="s">
        <v>88</v>
      </c>
    </row>
    <row r="107" spans="1:17" s="47" customFormat="1" ht="15.75" x14ac:dyDescent="0.25">
      <c r="A107" s="45"/>
      <c r="B107" s="46" t="s">
        <v>89</v>
      </c>
      <c r="C107" s="46"/>
      <c r="E107" s="82" t="s">
        <v>38</v>
      </c>
      <c r="F107" s="82"/>
      <c r="G107" s="49"/>
      <c r="J107" s="58"/>
      <c r="K107" s="58"/>
      <c r="L107" s="58"/>
      <c r="M107" s="60"/>
      <c r="N107" s="58"/>
    </row>
    <row r="108" spans="1:17" s="47" customFormat="1" ht="15.75" x14ac:dyDescent="0.25">
      <c r="A108" s="45"/>
      <c r="B108" s="46"/>
      <c r="C108" s="46"/>
      <c r="E108" s="35"/>
      <c r="F108" s="35"/>
      <c r="G108" s="49"/>
      <c r="J108" s="58"/>
      <c r="K108" s="58"/>
      <c r="L108" s="58"/>
      <c r="M108" s="60"/>
      <c r="N108" s="58"/>
    </row>
    <row r="109" spans="1:17" s="47" customFormat="1" ht="15.75" x14ac:dyDescent="0.25">
      <c r="A109" s="45"/>
      <c r="B109" s="46" t="s">
        <v>95</v>
      </c>
      <c r="C109" s="46"/>
      <c r="E109" s="48"/>
      <c r="F109" s="48"/>
      <c r="G109" s="47" t="s">
        <v>96</v>
      </c>
      <c r="J109" s="58"/>
      <c r="K109" s="58"/>
      <c r="L109" s="58"/>
      <c r="M109" s="60"/>
      <c r="N109" s="58"/>
    </row>
    <row r="110" spans="1:17" s="47" customFormat="1" ht="15.75" x14ac:dyDescent="0.25">
      <c r="A110" s="45"/>
      <c r="B110" s="46" t="s">
        <v>97</v>
      </c>
      <c r="C110" s="46"/>
      <c r="E110" s="82" t="s">
        <v>38</v>
      </c>
      <c r="F110" s="82"/>
      <c r="G110" s="49"/>
      <c r="J110" s="58"/>
      <c r="K110" s="58"/>
      <c r="L110" s="58"/>
      <c r="M110" s="60"/>
      <c r="N110" s="58"/>
    </row>
    <row r="111" spans="1:17" s="47" customFormat="1" ht="15.6" customHeight="1" x14ac:dyDescent="0.25">
      <c r="A111" s="45"/>
      <c r="B111" s="46"/>
      <c r="C111" s="46"/>
      <c r="E111" s="35"/>
      <c r="F111" s="35"/>
      <c r="G111" s="49"/>
      <c r="L111" s="59"/>
    </row>
    <row r="112" spans="1:17" s="47" customFormat="1" ht="15.75" x14ac:dyDescent="0.25">
      <c r="A112" s="45"/>
      <c r="B112" s="46" t="s">
        <v>74</v>
      </c>
      <c r="C112" s="46"/>
      <c r="D112" s="49"/>
      <c r="E112" s="48"/>
      <c r="F112" s="48"/>
      <c r="G112" s="47" t="s">
        <v>76</v>
      </c>
    </row>
    <row r="113" spans="1:7" s="47" customFormat="1" ht="13.5" customHeight="1" x14ac:dyDescent="0.25">
      <c r="A113" s="45"/>
      <c r="B113" s="47" t="s">
        <v>94</v>
      </c>
      <c r="E113" s="82" t="s">
        <v>38</v>
      </c>
      <c r="F113" s="82"/>
      <c r="G113" s="49"/>
    </row>
  </sheetData>
  <sheetProtection formatCells="0" selectLockedCells="1" selectUnlockedCells="1"/>
  <mergeCells count="52">
    <mergeCell ref="A9:Q9"/>
    <mergeCell ref="M2:Q2"/>
    <mergeCell ref="M3:Q3"/>
    <mergeCell ref="M4:Q4"/>
    <mergeCell ref="M5:Q5"/>
    <mergeCell ref="A8:Q8"/>
    <mergeCell ref="P10:Q10"/>
    <mergeCell ref="A11:A12"/>
    <mergeCell ref="B11:B12"/>
    <mergeCell ref="C11:C12"/>
    <mergeCell ref="D11:D12"/>
    <mergeCell ref="E11:E12"/>
    <mergeCell ref="F11:Q11"/>
    <mergeCell ref="A14:A20"/>
    <mergeCell ref="B14:B20"/>
    <mergeCell ref="C14:C20"/>
    <mergeCell ref="A21:A34"/>
    <mergeCell ref="B21:B34"/>
    <mergeCell ref="C21:C27"/>
    <mergeCell ref="C28:C34"/>
    <mergeCell ref="A35:A41"/>
    <mergeCell ref="B35:B41"/>
    <mergeCell ref="C35:C41"/>
    <mergeCell ref="A42:A48"/>
    <mergeCell ref="B42:B48"/>
    <mergeCell ref="C42:C48"/>
    <mergeCell ref="A49:A55"/>
    <mergeCell ref="B49:B55"/>
    <mergeCell ref="C49:C55"/>
    <mergeCell ref="A56:A62"/>
    <mergeCell ref="B56:B62"/>
    <mergeCell ref="C56:C62"/>
    <mergeCell ref="A63:A69"/>
    <mergeCell ref="B63:B69"/>
    <mergeCell ref="C63:C69"/>
    <mergeCell ref="A70:A76"/>
    <mergeCell ref="B70:B76"/>
    <mergeCell ref="C70:C76"/>
    <mergeCell ref="A77:A83"/>
    <mergeCell ref="B77:B83"/>
    <mergeCell ref="C77:C83"/>
    <mergeCell ref="A84:A90"/>
    <mergeCell ref="B84:B90"/>
    <mergeCell ref="C84:C90"/>
    <mergeCell ref="E110:F110"/>
    <mergeCell ref="E113:F113"/>
    <mergeCell ref="A91:A97"/>
    <mergeCell ref="B91:B97"/>
    <mergeCell ref="C91:C97"/>
    <mergeCell ref="A98:B104"/>
    <mergeCell ref="C98:C104"/>
    <mergeCell ref="E107:F107"/>
  </mergeCells>
  <printOptions horizontalCentered="1"/>
  <pageMargins left="0.25" right="0.25" top="0.75" bottom="0.75" header="0.3" footer="0.3"/>
  <pageSetup paperSize="9" scale="41" fitToHeight="0" orientation="landscape" r:id="rId1"/>
  <rowBreaks count="2" manualBreakCount="2">
    <brk id="41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ColWidth="9.140625" defaultRowHeight="15" x14ac:dyDescent="0.25"/>
  <cols>
    <col min="1" max="1" width="6.140625" style="2" customWidth="1"/>
    <col min="2" max="2" width="78.5703125" style="1" customWidth="1"/>
    <col min="3" max="3" width="39.85546875" style="5" customWidth="1"/>
    <col min="4" max="4" width="35.85546875" style="5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03" t="s">
        <v>58</v>
      </c>
      <c r="B6" s="103"/>
      <c r="C6" s="103"/>
      <c r="D6" s="103"/>
    </row>
    <row r="7" spans="1:4" x14ac:dyDescent="0.25">
      <c r="B7" s="104"/>
      <c r="C7" s="104"/>
      <c r="D7" s="104"/>
    </row>
    <row r="8" spans="1:4" ht="28.5" customHeight="1" x14ac:dyDescent="0.25"/>
    <row r="9" spans="1:4" ht="30.75" customHeight="1" x14ac:dyDescent="0.25">
      <c r="A9" s="105" t="s">
        <v>0</v>
      </c>
      <c r="B9" s="105" t="s">
        <v>12</v>
      </c>
      <c r="C9" s="105" t="s">
        <v>29</v>
      </c>
      <c r="D9" s="105"/>
    </row>
    <row r="10" spans="1:4" ht="75" x14ac:dyDescent="0.25">
      <c r="A10" s="105"/>
      <c r="B10" s="105"/>
      <c r="C10" s="28" t="s">
        <v>30</v>
      </c>
      <c r="D10" s="28" t="s">
        <v>53</v>
      </c>
    </row>
    <row r="11" spans="1:4" s="3" customFormat="1" ht="21" customHeight="1" x14ac:dyDescent="0.2">
      <c r="A11" s="28">
        <v>1</v>
      </c>
      <c r="B11" s="28">
        <v>2</v>
      </c>
      <c r="C11" s="28">
        <v>4</v>
      </c>
      <c r="D11" s="28">
        <v>5</v>
      </c>
    </row>
    <row r="12" spans="1:4" ht="30" customHeight="1" x14ac:dyDescent="0.25">
      <c r="A12" s="30" t="s">
        <v>2</v>
      </c>
      <c r="B12" s="31" t="s">
        <v>60</v>
      </c>
      <c r="C12" s="28"/>
      <c r="D12" s="28"/>
    </row>
    <row r="13" spans="1:4" ht="18.75" x14ac:dyDescent="0.25">
      <c r="A13" s="28" t="s">
        <v>3</v>
      </c>
      <c r="B13" s="29" t="s">
        <v>25</v>
      </c>
      <c r="C13" s="28"/>
      <c r="D13" s="28"/>
    </row>
    <row r="14" spans="1:4" ht="18.75" x14ac:dyDescent="0.25">
      <c r="A14" s="28" t="s">
        <v>4</v>
      </c>
      <c r="B14" s="29" t="s">
        <v>25</v>
      </c>
      <c r="C14" s="28"/>
      <c r="D14" s="28"/>
    </row>
    <row r="15" spans="1:4" ht="18.75" x14ac:dyDescent="0.25">
      <c r="A15" s="28" t="s">
        <v>50</v>
      </c>
      <c r="B15" s="29"/>
      <c r="C15" s="28"/>
      <c r="D15" s="28"/>
    </row>
    <row r="16" spans="1:4" ht="36" customHeight="1" x14ac:dyDescent="0.25">
      <c r="A16" s="30" t="s">
        <v>6</v>
      </c>
      <c r="B16" s="31" t="s">
        <v>60</v>
      </c>
      <c r="C16" s="28"/>
      <c r="D16" s="28"/>
    </row>
    <row r="17" spans="1:7" ht="18.75" x14ac:dyDescent="0.25">
      <c r="A17" s="28" t="s">
        <v>7</v>
      </c>
      <c r="B17" s="29" t="s">
        <v>25</v>
      </c>
      <c r="C17" s="28"/>
      <c r="D17" s="28"/>
    </row>
    <row r="18" spans="1:7" ht="18.75" x14ac:dyDescent="0.25">
      <c r="A18" s="28" t="s">
        <v>8</v>
      </c>
      <c r="B18" s="29" t="s">
        <v>25</v>
      </c>
      <c r="C18" s="28"/>
      <c r="D18" s="28"/>
    </row>
    <row r="19" spans="1:7" ht="18.75" x14ac:dyDescent="0.25">
      <c r="A19" s="28" t="s">
        <v>50</v>
      </c>
      <c r="B19" s="29"/>
      <c r="C19" s="28"/>
      <c r="D19" s="28"/>
    </row>
    <row r="20" spans="1:7" x14ac:dyDescent="0.25">
      <c r="B20" s="4"/>
    </row>
    <row r="21" spans="1:7" ht="16.5" x14ac:dyDescent="0.25">
      <c r="B21" s="6" t="s">
        <v>57</v>
      </c>
      <c r="C21" s="36"/>
      <c r="D21" s="1" t="s">
        <v>39</v>
      </c>
    </row>
    <row r="22" spans="1:7" ht="16.5" x14ac:dyDescent="0.25">
      <c r="B22" s="6"/>
      <c r="C22" s="34" t="s">
        <v>38</v>
      </c>
      <c r="D22" s="1"/>
    </row>
    <row r="23" spans="1:7" ht="16.5" x14ac:dyDescent="0.25">
      <c r="B23" s="6"/>
      <c r="C23" s="7"/>
      <c r="D23" s="1"/>
      <c r="E23" s="5"/>
      <c r="F23" s="5"/>
      <c r="G23" s="5"/>
    </row>
    <row r="24" spans="1:7" ht="16.5" x14ac:dyDescent="0.25">
      <c r="B24" s="6" t="s">
        <v>31</v>
      </c>
      <c r="C24" s="33"/>
      <c r="D24" s="1" t="s">
        <v>39</v>
      </c>
      <c r="E24" s="100"/>
      <c r="F24" s="100"/>
      <c r="G24" s="100"/>
    </row>
    <row r="25" spans="1:7" x14ac:dyDescent="0.25">
      <c r="C25" s="34" t="s">
        <v>38</v>
      </c>
      <c r="D25" s="1"/>
    </row>
    <row r="27" spans="1:7" ht="16.5" x14ac:dyDescent="0.25">
      <c r="B27" s="6" t="s">
        <v>31</v>
      </c>
      <c r="C27" s="33"/>
      <c r="D27" s="1" t="s">
        <v>39</v>
      </c>
    </row>
    <row r="28" spans="1:7" x14ac:dyDescent="0.25">
      <c r="C28" s="34" t="s">
        <v>38</v>
      </c>
      <c r="D28" s="1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ColWidth="9.140625" defaultRowHeight="15" x14ac:dyDescent="0.25"/>
  <cols>
    <col min="1" max="1" width="4.140625" style="2" bestFit="1" customWidth="1"/>
    <col min="2" max="2" width="30.570312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42578125" style="1" customWidth="1"/>
    <col min="16" max="16" width="9.5703125" style="1" customWidth="1"/>
    <col min="17" max="16384" width="9.140625" style="1"/>
  </cols>
  <sheetData>
    <row r="1" spans="1:16" ht="16.5" x14ac:dyDescent="0.25">
      <c r="F1" s="6"/>
      <c r="M1" s="1" t="s">
        <v>33</v>
      </c>
    </row>
    <row r="2" spans="1:16" ht="16.5" x14ac:dyDescent="0.25">
      <c r="F2" s="6"/>
      <c r="M2" s="6" t="s">
        <v>26</v>
      </c>
      <c r="O2" s="5"/>
      <c r="P2" s="5"/>
    </row>
    <row r="3" spans="1:16" ht="16.5" x14ac:dyDescent="0.25">
      <c r="F3" s="6"/>
      <c r="M3" s="6" t="s">
        <v>27</v>
      </c>
      <c r="O3" s="5"/>
      <c r="P3" s="5"/>
    </row>
    <row r="4" spans="1:16" ht="16.5" x14ac:dyDescent="0.25">
      <c r="F4" s="6"/>
      <c r="M4" s="6" t="s">
        <v>28</v>
      </c>
      <c r="O4" s="5"/>
      <c r="P4" s="5"/>
    </row>
    <row r="5" spans="1:16" ht="16.5" x14ac:dyDescent="0.25">
      <c r="F5" s="6"/>
      <c r="N5" s="5"/>
      <c r="O5" s="5"/>
      <c r="P5" s="5"/>
    </row>
    <row r="6" spans="1:16" ht="16.5" x14ac:dyDescent="0.25">
      <c r="F6" s="6"/>
      <c r="N6" s="5"/>
      <c r="O6" s="5"/>
      <c r="P6" s="5"/>
    </row>
    <row r="7" spans="1:16" ht="16.5" x14ac:dyDescent="0.25">
      <c r="F7" s="6"/>
      <c r="N7" s="5"/>
      <c r="O7" s="5"/>
      <c r="P7" s="5"/>
    </row>
    <row r="8" spans="1:16" ht="16.5" x14ac:dyDescent="0.25">
      <c r="F8" s="6"/>
      <c r="M8" s="100" t="s">
        <v>45</v>
      </c>
      <c r="N8" s="100"/>
      <c r="O8" s="100"/>
      <c r="P8" s="100"/>
    </row>
    <row r="9" spans="1:16" ht="16.5" x14ac:dyDescent="0.25">
      <c r="F9" s="6"/>
      <c r="M9" s="116"/>
      <c r="N9" s="116"/>
      <c r="O9" s="116"/>
      <c r="P9" s="116"/>
    </row>
    <row r="10" spans="1:16" ht="16.5" x14ac:dyDescent="0.25">
      <c r="F10" s="6"/>
      <c r="M10" s="117"/>
      <c r="N10" s="117"/>
      <c r="O10" s="117"/>
      <c r="P10" s="117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18" t="s">
        <v>40</v>
      </c>
      <c r="N12" s="118"/>
      <c r="O12" s="118"/>
      <c r="P12" s="118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04" t="s">
        <v>41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</row>
    <row r="15" spans="1:16" ht="22.5" customHeight="1" x14ac:dyDescent="0.25">
      <c r="A15" s="110" t="s">
        <v>42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</row>
    <row r="16" spans="1:16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</row>
    <row r="17" spans="1:16" x14ac:dyDescent="0.25">
      <c r="O17" s="97" t="s">
        <v>43</v>
      </c>
      <c r="P17" s="97"/>
    </row>
    <row r="18" spans="1:16" ht="42.75" customHeight="1" x14ac:dyDescent="0.25">
      <c r="A18" s="106" t="s">
        <v>0</v>
      </c>
      <c r="B18" s="106" t="s">
        <v>12</v>
      </c>
      <c r="C18" s="106" t="s">
        <v>34</v>
      </c>
      <c r="D18" s="106" t="s">
        <v>37</v>
      </c>
      <c r="E18" s="106" t="s">
        <v>44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</row>
    <row r="19" spans="1:16" ht="24.75" customHeight="1" x14ac:dyDescent="0.25">
      <c r="A19" s="106"/>
      <c r="B19" s="106"/>
      <c r="C19" s="106"/>
      <c r="D19" s="106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19" t="s">
        <v>2</v>
      </c>
      <c r="B21" s="119" t="s">
        <v>59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93"/>
      <c r="B22" s="93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93"/>
      <c r="B23" s="93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93"/>
      <c r="B24" s="93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93"/>
      <c r="B25" s="120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93"/>
      <c r="B26" s="120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94"/>
      <c r="B27" s="121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06" t="s">
        <v>3</v>
      </c>
      <c r="B28" s="107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06"/>
      <c r="B29" s="108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06"/>
      <c r="B30" s="108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06"/>
      <c r="B31" s="108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06"/>
      <c r="B32" s="108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06"/>
      <c r="B33" s="108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06"/>
      <c r="B34" s="109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06" t="s">
        <v>4</v>
      </c>
      <c r="B35" s="107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06"/>
      <c r="B36" s="108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06"/>
      <c r="B37" s="108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06"/>
      <c r="B38" s="108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06"/>
      <c r="B39" s="108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06"/>
      <c r="B40" s="108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06"/>
      <c r="B41" s="109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06" t="s">
        <v>6</v>
      </c>
      <c r="B43" s="106" t="s">
        <v>59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06"/>
      <c r="B44" s="106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06"/>
      <c r="B45" s="106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06"/>
      <c r="B46" s="106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06"/>
      <c r="B47" s="106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06"/>
      <c r="B48" s="106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06"/>
      <c r="B49" s="106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06" t="s">
        <v>7</v>
      </c>
      <c r="B50" s="107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06"/>
      <c r="B51" s="108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06"/>
      <c r="B52" s="108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06"/>
      <c r="B53" s="108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06"/>
      <c r="B54" s="108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06"/>
      <c r="B55" s="108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06"/>
      <c r="B56" s="109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06" t="s">
        <v>8</v>
      </c>
      <c r="B57" s="107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06"/>
      <c r="B58" s="108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06"/>
      <c r="B59" s="108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06"/>
      <c r="B60" s="108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06"/>
      <c r="B61" s="108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06"/>
      <c r="B62" s="108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06"/>
      <c r="B63" s="109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15" t="s">
        <v>54</v>
      </c>
      <c r="B65" s="115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15"/>
      <c r="B66" s="115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15"/>
      <c r="B67" s="115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15"/>
      <c r="B68" s="115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15"/>
      <c r="B69" s="115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15"/>
      <c r="B70" s="115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15"/>
      <c r="B71" s="115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14" t="s">
        <v>36</v>
      </c>
      <c r="B72" s="114"/>
      <c r="C72" s="114"/>
      <c r="D72" s="114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12"/>
      <c r="D74" s="112"/>
      <c r="E74" s="112"/>
      <c r="F74" s="100" t="s">
        <v>39</v>
      </c>
      <c r="G74" s="100"/>
      <c r="H74" s="100"/>
    </row>
    <row r="75" spans="1:16" ht="16.5" x14ac:dyDescent="0.25">
      <c r="B75" s="6"/>
      <c r="C75" s="82" t="s">
        <v>38</v>
      </c>
      <c r="D75" s="82"/>
      <c r="E75" s="82"/>
    </row>
    <row r="76" spans="1:16" ht="16.5" x14ac:dyDescent="0.25">
      <c r="B76" s="6" t="s">
        <v>55</v>
      </c>
      <c r="C76" s="112"/>
      <c r="D76" s="112"/>
      <c r="E76" s="112"/>
      <c r="F76" s="100" t="s">
        <v>39</v>
      </c>
      <c r="G76" s="100"/>
      <c r="H76" s="100"/>
    </row>
    <row r="77" spans="1:16" x14ac:dyDescent="0.25">
      <c r="C77" s="82" t="s">
        <v>38</v>
      </c>
      <c r="D77" s="82"/>
      <c r="E77" s="82"/>
    </row>
    <row r="78" spans="1:16" x14ac:dyDescent="0.25">
      <c r="C78" s="35"/>
      <c r="D78" s="35"/>
      <c r="E78" s="35"/>
    </row>
    <row r="79" spans="1:16" ht="16.5" x14ac:dyDescent="0.25">
      <c r="B79" s="6" t="s">
        <v>56</v>
      </c>
      <c r="C79" s="112"/>
      <c r="D79" s="112"/>
      <c r="E79" s="112"/>
      <c r="F79" s="100" t="s">
        <v>39</v>
      </c>
      <c r="G79" s="100"/>
      <c r="H79" s="100"/>
    </row>
    <row r="80" spans="1:16" ht="16.5" x14ac:dyDescent="0.25">
      <c r="B80" s="6"/>
      <c r="C80" s="32"/>
      <c r="D80" s="32"/>
      <c r="E80" s="32"/>
      <c r="F80" s="5"/>
      <c r="G80" s="5"/>
      <c r="H80" s="5"/>
    </row>
    <row r="81" spans="2:8" ht="18" customHeight="1" x14ac:dyDescent="0.25">
      <c r="B81" s="6" t="s">
        <v>31</v>
      </c>
      <c r="C81" s="113"/>
      <c r="D81" s="113"/>
      <c r="E81" s="113"/>
      <c r="F81" s="100" t="s">
        <v>39</v>
      </c>
      <c r="G81" s="100"/>
      <c r="H81" s="100"/>
    </row>
    <row r="82" spans="2:8" ht="16.5" x14ac:dyDescent="0.25">
      <c r="B82" s="6" t="s">
        <v>32</v>
      </c>
      <c r="C82" s="82" t="s">
        <v>38</v>
      </c>
      <c r="D82" s="82"/>
      <c r="E82" s="82"/>
    </row>
    <row r="83" spans="2:8" ht="22.5" customHeight="1" x14ac:dyDescent="0.25"/>
  </sheetData>
  <mergeCells count="38"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  <mergeCell ref="A57:A63"/>
    <mergeCell ref="C74:E74"/>
    <mergeCell ref="A72:D72"/>
    <mergeCell ref="A65:B71"/>
    <mergeCell ref="B43:B49"/>
    <mergeCell ref="C76:E76"/>
    <mergeCell ref="C81:E81"/>
    <mergeCell ref="C75:E75"/>
    <mergeCell ref="C77:E77"/>
    <mergeCell ref="B28:B34"/>
    <mergeCell ref="C79:E79"/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ColWidth="9.140625"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570312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03" t="s">
        <v>49</v>
      </c>
      <c r="B6" s="103"/>
      <c r="C6" s="103"/>
      <c r="D6" s="103"/>
      <c r="E6" s="103"/>
    </row>
    <row r="7" spans="1:5" x14ac:dyDescent="0.25">
      <c r="B7" s="104"/>
      <c r="C7" s="104"/>
      <c r="D7" s="104"/>
      <c r="E7" s="104"/>
    </row>
    <row r="8" spans="1:5" ht="28.5" customHeight="1" x14ac:dyDescent="0.25"/>
    <row r="9" spans="1:5" ht="30.75" customHeight="1" x14ac:dyDescent="0.25">
      <c r="A9" s="105" t="s">
        <v>0</v>
      </c>
      <c r="B9" s="105" t="s">
        <v>12</v>
      </c>
      <c r="C9" s="105" t="s">
        <v>52</v>
      </c>
      <c r="D9" s="105" t="s">
        <v>29</v>
      </c>
      <c r="E9" s="105"/>
    </row>
    <row r="10" spans="1:5" ht="75" x14ac:dyDescent="0.25">
      <c r="A10" s="105"/>
      <c r="B10" s="105"/>
      <c r="C10" s="105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36"/>
      <c r="D21" s="36"/>
      <c r="E21" s="1" t="s">
        <v>39</v>
      </c>
    </row>
    <row r="22" spans="1:8" ht="16.5" x14ac:dyDescent="0.25">
      <c r="B22" s="6"/>
      <c r="C22" s="40" t="s">
        <v>38</v>
      </c>
      <c r="D22" s="37"/>
      <c r="E22" s="1"/>
    </row>
    <row r="23" spans="1:8" ht="16.5" x14ac:dyDescent="0.25">
      <c r="B23" s="6" t="s">
        <v>55</v>
      </c>
      <c r="C23" s="41"/>
      <c r="D23" s="36"/>
      <c r="E23" s="1" t="s">
        <v>39</v>
      </c>
    </row>
    <row r="24" spans="1:8" x14ac:dyDescent="0.25">
      <c r="C24" s="40" t="s">
        <v>38</v>
      </c>
      <c r="D24" s="37"/>
      <c r="E24" s="1"/>
    </row>
    <row r="25" spans="1:8" x14ac:dyDescent="0.25">
      <c r="C25" s="42"/>
      <c r="D25" s="35"/>
      <c r="E25" s="1"/>
    </row>
    <row r="26" spans="1:8" ht="16.5" x14ac:dyDescent="0.25">
      <c r="B26" s="6" t="s">
        <v>56</v>
      </c>
      <c r="C26" s="41"/>
      <c r="D26" s="36"/>
      <c r="E26" s="1" t="s">
        <v>39</v>
      </c>
    </row>
    <row r="27" spans="1:8" ht="16.5" x14ac:dyDescent="0.25">
      <c r="B27" s="6"/>
      <c r="C27" s="43"/>
      <c r="D27" s="39"/>
      <c r="E27" s="1"/>
      <c r="F27" s="5"/>
      <c r="G27" s="5"/>
      <c r="H27" s="5"/>
    </row>
    <row r="28" spans="1:8" ht="16.5" x14ac:dyDescent="0.25">
      <c r="B28" s="6" t="s">
        <v>31</v>
      </c>
      <c r="C28" s="44"/>
      <c r="D28" s="38"/>
      <c r="E28" s="1" t="s">
        <v>39</v>
      </c>
      <c r="F28" s="100"/>
      <c r="G28" s="100"/>
      <c r="H28" s="100"/>
    </row>
    <row r="29" spans="1:8" x14ac:dyDescent="0.25">
      <c r="C29" s="40" t="s">
        <v>38</v>
      </c>
      <c r="D29" s="37"/>
      <c r="E29" s="1"/>
    </row>
    <row r="30" spans="1:8" ht="16.5" x14ac:dyDescent="0.25">
      <c r="B30" s="6" t="s">
        <v>32</v>
      </c>
      <c r="E30" s="1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РД 868 от 01.03.2023</vt:lpstr>
      <vt:lpstr>таблица № 2 13.12.16</vt:lpstr>
      <vt:lpstr>таблица 1</vt:lpstr>
      <vt:lpstr>таблица № 2</vt:lpstr>
      <vt:lpstr>'РД 868 от 01.03.2023'!Заголовки_для_печати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2023-03-24T06:39:34Z</dcterms:modified>
</cp:coreProperties>
</file>