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19185" windowHeight="6645"/>
  </bookViews>
  <sheets>
    <sheet name="КП 2 МП 15 2023 " sheetId="7" r:id="rId1"/>
    <sheet name="таблица № 2 13.12.16" sheetId="8" state="hidden" r:id="rId2"/>
    <sheet name="таблица 1" sheetId="6" state="hidden" r:id="rId3"/>
    <sheet name="таблица № 2" sheetId="4" state="hidden" r:id="rId4"/>
  </sheets>
  <definedNames>
    <definedName name="_xlnm.Print_Titles" localSheetId="0">'КП 2 МП 15 2023 '!$A:$B,'КП 2 МП 15 2023 '!$10:$11</definedName>
    <definedName name="_xlnm.Print_Titles" localSheetId="2">'таблица 1'!$A:$B,'таблица 1'!$18:$19</definedName>
    <definedName name="_xlnm.Print_Titles" localSheetId="3">'таблица № 2'!$A:$B,'таблица № 2'!$9:$10</definedName>
    <definedName name="_xlnm.Print_Titles" localSheetId="1">'таблица № 2 13.12.16'!$A:$B,'таблица № 2 13.12.16'!$9:$10</definedName>
    <definedName name="_xlnm.Print_Area" localSheetId="0">'КП 2 МП 15 2023 '!$A$1:$Q$241</definedName>
    <definedName name="_xlnm.Print_Area" localSheetId="2">'таблица 1'!$A$1:$P$82</definedName>
    <definedName name="_xlnm.Print_Area" localSheetId="3">'таблица № 2'!$A$1:$E$30</definedName>
    <definedName name="_xlnm.Print_Area" localSheetId="1">'таблица № 2 13.12.16'!$A$1:$D$28</definedName>
  </definedNames>
  <calcPr calcId="162913"/>
</workbook>
</file>

<file path=xl/calcChain.xml><?xml version="1.0" encoding="utf-8"?>
<calcChain xmlns="http://schemas.openxmlformats.org/spreadsheetml/2006/main">
  <c r="P115" i="7" l="1"/>
  <c r="J115" i="7" l="1"/>
  <c r="P150" i="7"/>
  <c r="O150" i="7"/>
  <c r="N150" i="7"/>
  <c r="M150" i="7"/>
  <c r="L150" i="7"/>
  <c r="K150" i="7"/>
  <c r="J150" i="7"/>
  <c r="O136" i="7"/>
  <c r="O143" i="7"/>
  <c r="N143" i="7"/>
  <c r="M143" i="7"/>
  <c r="L143" i="7"/>
  <c r="Q115" i="7"/>
  <c r="G223" i="7" l="1"/>
  <c r="H223" i="7"/>
  <c r="I223" i="7"/>
  <c r="J223" i="7"/>
  <c r="K223" i="7"/>
  <c r="L223" i="7"/>
  <c r="M223" i="7"/>
  <c r="N223" i="7"/>
  <c r="O223" i="7"/>
  <c r="P223" i="7"/>
  <c r="Q223" i="7"/>
  <c r="F223" i="7"/>
  <c r="G222" i="7"/>
  <c r="H222" i="7"/>
  <c r="I222" i="7"/>
  <c r="J222" i="7"/>
  <c r="K222" i="7"/>
  <c r="L222" i="7"/>
  <c r="M222" i="7"/>
  <c r="N222" i="7"/>
  <c r="O222" i="7"/>
  <c r="P222" i="7"/>
  <c r="Q222" i="7"/>
  <c r="F222" i="7"/>
  <c r="G221" i="7"/>
  <c r="H221" i="7"/>
  <c r="I221" i="7"/>
  <c r="J221" i="7"/>
  <c r="K221" i="7"/>
  <c r="L221" i="7"/>
  <c r="M221" i="7"/>
  <c r="N221" i="7"/>
  <c r="O221" i="7"/>
  <c r="P221" i="7"/>
  <c r="Q221" i="7"/>
  <c r="F221" i="7"/>
  <c r="G219" i="7"/>
  <c r="H219" i="7"/>
  <c r="I219" i="7"/>
  <c r="J219" i="7"/>
  <c r="K219" i="7"/>
  <c r="L219" i="7"/>
  <c r="M219" i="7"/>
  <c r="N219" i="7"/>
  <c r="O219" i="7"/>
  <c r="P219" i="7"/>
  <c r="Q219" i="7"/>
  <c r="F219" i="7"/>
  <c r="G218" i="7"/>
  <c r="H218" i="7"/>
  <c r="I218" i="7"/>
  <c r="J218" i="7"/>
  <c r="K218" i="7"/>
  <c r="L218" i="7"/>
  <c r="M218" i="7"/>
  <c r="N218" i="7"/>
  <c r="O218" i="7"/>
  <c r="P218" i="7"/>
  <c r="Q218" i="7"/>
  <c r="F218" i="7"/>
  <c r="G220" i="7"/>
  <c r="H220" i="7"/>
  <c r="I220" i="7"/>
  <c r="F220" i="7"/>
  <c r="P230" i="7"/>
  <c r="Q216" i="7"/>
  <c r="P216" i="7"/>
  <c r="O216" i="7"/>
  <c r="N216" i="7"/>
  <c r="M216" i="7"/>
  <c r="L216" i="7"/>
  <c r="K216" i="7"/>
  <c r="J216" i="7"/>
  <c r="I216" i="7"/>
  <c r="H216" i="7"/>
  <c r="G216" i="7"/>
  <c r="F216" i="7"/>
  <c r="E216" i="7" s="1"/>
  <c r="Q215" i="7"/>
  <c r="P215" i="7"/>
  <c r="O215" i="7"/>
  <c r="N215" i="7"/>
  <c r="L215" i="7"/>
  <c r="K215" i="7"/>
  <c r="J215" i="7"/>
  <c r="I215" i="7"/>
  <c r="H215" i="7"/>
  <c r="G215" i="7"/>
  <c r="F215" i="7"/>
  <c r="E215" i="7" s="1"/>
  <c r="Q214" i="7"/>
  <c r="P214" i="7"/>
  <c r="O214" i="7"/>
  <c r="N214" i="7"/>
  <c r="M214" i="7"/>
  <c r="L214" i="7"/>
  <c r="K214" i="7"/>
  <c r="J214" i="7"/>
  <c r="I214" i="7"/>
  <c r="H214" i="7"/>
  <c r="G214" i="7"/>
  <c r="E214" i="7" s="1"/>
  <c r="F214" i="7"/>
  <c r="I213" i="7"/>
  <c r="H213" i="7"/>
  <c r="G213" i="7"/>
  <c r="F213" i="7"/>
  <c r="Q212" i="7"/>
  <c r="P212" i="7"/>
  <c r="O212" i="7"/>
  <c r="N212" i="7"/>
  <c r="M212" i="7"/>
  <c r="L212" i="7"/>
  <c r="K212" i="7"/>
  <c r="J212" i="7"/>
  <c r="I212" i="7"/>
  <c r="I210" i="7" s="1"/>
  <c r="H212" i="7"/>
  <c r="G212" i="7"/>
  <c r="F212" i="7"/>
  <c r="E212" i="7"/>
  <c r="Q211" i="7"/>
  <c r="P211" i="7"/>
  <c r="O211" i="7"/>
  <c r="N211" i="7"/>
  <c r="M211" i="7"/>
  <c r="L211" i="7"/>
  <c r="K211" i="7"/>
  <c r="J211" i="7"/>
  <c r="I211" i="7"/>
  <c r="H211" i="7"/>
  <c r="G211" i="7"/>
  <c r="F211" i="7"/>
  <c r="E211" i="7" s="1"/>
  <c r="G210" i="7"/>
  <c r="K143" i="7"/>
  <c r="J143" i="7"/>
  <c r="J136" i="7"/>
  <c r="N136" i="7"/>
  <c r="M136" i="7"/>
  <c r="L136" i="7"/>
  <c r="K136" i="7"/>
  <c r="P129" i="7"/>
  <c r="J129" i="7"/>
  <c r="Q122" i="7"/>
  <c r="K122" i="7"/>
  <c r="H210" i="7" l="1"/>
  <c r="F210" i="7"/>
  <c r="P197" i="7"/>
  <c r="P198" i="7"/>
  <c r="P200" i="7"/>
  <c r="P201" i="7"/>
  <c r="P202" i="7"/>
  <c r="E202" i="7"/>
  <c r="P170" i="7" l="1"/>
  <c r="P171" i="7"/>
  <c r="P173" i="7"/>
  <c r="Q174" i="7"/>
  <c r="Q181" i="7"/>
  <c r="E181" i="7"/>
  <c r="E180" i="7"/>
  <c r="E179" i="7"/>
  <c r="E178" i="7"/>
  <c r="E177" i="7"/>
  <c r="E176" i="7"/>
  <c r="Q175" i="7"/>
  <c r="P175" i="7"/>
  <c r="O175" i="7"/>
  <c r="N175" i="7"/>
  <c r="M175" i="7"/>
  <c r="L175" i="7"/>
  <c r="K175" i="7"/>
  <c r="J175" i="7"/>
  <c r="I175" i="7"/>
  <c r="H175" i="7"/>
  <c r="G175" i="7"/>
  <c r="F175" i="7"/>
  <c r="E175" i="7"/>
  <c r="G101" i="7"/>
  <c r="Q104" i="7"/>
  <c r="Q103" i="7"/>
  <c r="Q102" i="7"/>
  <c r="Q101" i="7"/>
  <c r="Q100" i="7"/>
  <c r="Q99" i="7"/>
  <c r="P104" i="7"/>
  <c r="P103" i="7"/>
  <c r="P102" i="7"/>
  <c r="P101" i="7"/>
  <c r="P100" i="7"/>
  <c r="P99" i="7"/>
  <c r="O104" i="7"/>
  <c r="O103" i="7"/>
  <c r="O102" i="7"/>
  <c r="O101" i="7"/>
  <c r="O100" i="7"/>
  <c r="O99" i="7"/>
  <c r="N104" i="7"/>
  <c r="N103" i="7"/>
  <c r="N102" i="7"/>
  <c r="N101" i="7"/>
  <c r="N100" i="7"/>
  <c r="N99" i="7"/>
  <c r="M104" i="7"/>
  <c r="M103" i="7"/>
  <c r="M102" i="7"/>
  <c r="M101" i="7"/>
  <c r="M100" i="7"/>
  <c r="M99" i="7"/>
  <c r="L104" i="7"/>
  <c r="L103" i="7"/>
  <c r="L102" i="7"/>
  <c r="L101" i="7"/>
  <c r="L100" i="7"/>
  <c r="L99" i="7"/>
  <c r="K104" i="7"/>
  <c r="K103" i="7"/>
  <c r="K102" i="7"/>
  <c r="K101" i="7"/>
  <c r="K100" i="7"/>
  <c r="K99" i="7"/>
  <c r="J103" i="7"/>
  <c r="J102" i="7"/>
  <c r="J101" i="7"/>
  <c r="J100" i="7"/>
  <c r="J99" i="7"/>
  <c r="I103" i="7"/>
  <c r="I102" i="7"/>
  <c r="I101" i="7"/>
  <c r="I100" i="7"/>
  <c r="I99" i="7"/>
  <c r="H103" i="7"/>
  <c r="H102" i="7"/>
  <c r="H101" i="7"/>
  <c r="H100" i="7"/>
  <c r="H99" i="7"/>
  <c r="G103" i="7"/>
  <c r="G102" i="7"/>
  <c r="G100" i="7"/>
  <c r="G99" i="7"/>
  <c r="F103" i="7"/>
  <c r="F102" i="7"/>
  <c r="F101" i="7"/>
  <c r="F100" i="7"/>
  <c r="F99" i="7"/>
  <c r="J104" i="7"/>
  <c r="I104" i="7"/>
  <c r="H104" i="7"/>
  <c r="G104" i="7"/>
  <c r="F104" i="7"/>
  <c r="P167" i="7"/>
  <c r="P188" i="7"/>
  <c r="F162" i="7"/>
  <c r="G162" i="7"/>
  <c r="H162" i="7"/>
  <c r="I162" i="7"/>
  <c r="J162" i="7"/>
  <c r="K162" i="7"/>
  <c r="L162" i="7"/>
  <c r="M162" i="7"/>
  <c r="N162" i="7"/>
  <c r="P162" i="7"/>
  <c r="Q162" i="7"/>
  <c r="Q163" i="7"/>
  <c r="P163" i="7"/>
  <c r="O163" i="7"/>
  <c r="N163" i="7"/>
  <c r="M163" i="7"/>
  <c r="L163" i="7"/>
  <c r="K163" i="7"/>
  <c r="J163" i="7"/>
  <c r="I163" i="7"/>
  <c r="H163" i="7"/>
  <c r="G163" i="7"/>
  <c r="F163" i="7"/>
  <c r="Q164" i="7"/>
  <c r="P164" i="7"/>
  <c r="O164" i="7"/>
  <c r="N164" i="7"/>
  <c r="M164" i="7"/>
  <c r="L164" i="7"/>
  <c r="K164" i="7"/>
  <c r="J164" i="7"/>
  <c r="I164" i="7"/>
  <c r="H164" i="7"/>
  <c r="G164" i="7"/>
  <c r="F164" i="7"/>
  <c r="Q165" i="7"/>
  <c r="P165" i="7"/>
  <c r="O165" i="7"/>
  <c r="N165" i="7"/>
  <c r="M165" i="7"/>
  <c r="L165" i="7"/>
  <c r="K165" i="7"/>
  <c r="J165" i="7"/>
  <c r="I165" i="7"/>
  <c r="H165" i="7"/>
  <c r="G165" i="7"/>
  <c r="F165" i="7"/>
  <c r="Q166" i="7"/>
  <c r="P166" i="7"/>
  <c r="O166" i="7"/>
  <c r="N166" i="7"/>
  <c r="M166" i="7"/>
  <c r="L166" i="7"/>
  <c r="K166" i="7"/>
  <c r="J166" i="7"/>
  <c r="I166" i="7"/>
  <c r="H166" i="7"/>
  <c r="G166" i="7"/>
  <c r="F166" i="7"/>
  <c r="Q167" i="7"/>
  <c r="O167" i="7"/>
  <c r="N167" i="7"/>
  <c r="M167" i="7"/>
  <c r="L167" i="7"/>
  <c r="K167" i="7"/>
  <c r="J167" i="7"/>
  <c r="I167" i="7"/>
  <c r="H167" i="7"/>
  <c r="G167" i="7"/>
  <c r="F167" i="7"/>
  <c r="K115" i="7" l="1"/>
  <c r="F20" i="7" l="1"/>
  <c r="G20" i="7"/>
  <c r="H20" i="7"/>
  <c r="I20" i="7"/>
  <c r="J20" i="7"/>
  <c r="K20" i="7"/>
  <c r="L20" i="7"/>
  <c r="M20" i="7"/>
  <c r="N20" i="7"/>
  <c r="O20" i="7"/>
  <c r="P20" i="7"/>
  <c r="Q19" i="7"/>
  <c r="P19" i="7" s="1"/>
  <c r="O19" i="7" s="1"/>
  <c r="Q18" i="7"/>
  <c r="P18" i="7" s="1"/>
  <c r="O18" i="7" s="1"/>
  <c r="N18" i="7" s="1"/>
  <c r="M18" i="7" s="1"/>
  <c r="L18" i="7" s="1"/>
  <c r="K18" i="7" s="1"/>
  <c r="J18" i="7" s="1"/>
  <c r="I18" i="7" s="1"/>
  <c r="H18" i="7" s="1"/>
  <c r="G18" i="7" s="1"/>
  <c r="F18" i="7" s="1"/>
  <c r="Q17" i="7"/>
  <c r="P17" i="7"/>
  <c r="O17" i="7" s="1"/>
  <c r="N17" i="7" s="1"/>
  <c r="M17" i="7" s="1"/>
  <c r="L17" i="7" s="1"/>
  <c r="K17" i="7" s="1"/>
  <c r="J17" i="7" s="1"/>
  <c r="I17" i="7" s="1"/>
  <c r="H17" i="7" s="1"/>
  <c r="G17" i="7" s="1"/>
  <c r="F17" i="7" s="1"/>
  <c r="Q16" i="7"/>
  <c r="P16" i="7" s="1"/>
  <c r="O16" i="7" s="1"/>
  <c r="N16" i="7" s="1"/>
  <c r="M16" i="7" s="1"/>
  <c r="L16" i="7" s="1"/>
  <c r="K16" i="7" s="1"/>
  <c r="J16" i="7" s="1"/>
  <c r="I16" i="7" s="1"/>
  <c r="H16" i="7" s="1"/>
  <c r="G16" i="7" s="1"/>
  <c r="F16" i="7" s="1"/>
  <c r="Q15" i="7"/>
  <c r="P15" i="7" s="1"/>
  <c r="O15" i="7" s="1"/>
  <c r="N15" i="7" s="1"/>
  <c r="M15" i="7" s="1"/>
  <c r="L15" i="7" s="1"/>
  <c r="K15" i="7" s="1"/>
  <c r="J15" i="7" s="1"/>
  <c r="I15" i="7" s="1"/>
  <c r="H15" i="7" s="1"/>
  <c r="G15" i="7" s="1"/>
  <c r="F15" i="7" s="1"/>
  <c r="N19" i="7" l="1"/>
  <c r="M19" i="7" s="1"/>
  <c r="L19" i="7" s="1"/>
  <c r="K19" i="7" s="1"/>
  <c r="J19" i="7" s="1"/>
  <c r="I19" i="7" s="1"/>
  <c r="H19" i="7" s="1"/>
  <c r="G19" i="7" s="1"/>
  <c r="F19" i="7" s="1"/>
  <c r="O162" i="7"/>
  <c r="E153" i="7" l="1"/>
  <c r="E152" i="7"/>
  <c r="E151" i="7"/>
  <c r="Q150" i="7"/>
  <c r="Q147" i="7" s="1"/>
  <c r="P147" i="7"/>
  <c r="O147" i="7"/>
  <c r="N147" i="7"/>
  <c r="M147" i="7"/>
  <c r="K147" i="7"/>
  <c r="J147" i="7"/>
  <c r="I150" i="7"/>
  <c r="I147" i="7" s="1"/>
  <c r="H150" i="7"/>
  <c r="G150" i="7"/>
  <c r="G147" i="7" s="1"/>
  <c r="E149" i="7"/>
  <c r="E148" i="7"/>
  <c r="L147" i="7"/>
  <c r="F147" i="7"/>
  <c r="L115" i="7"/>
  <c r="E150" i="7" l="1"/>
  <c r="H147" i="7"/>
  <c r="E147" i="7" s="1"/>
  <c r="F161" i="7" l="1"/>
  <c r="P161" i="7"/>
  <c r="L161" i="7"/>
  <c r="H161" i="7"/>
  <c r="O161" i="7"/>
  <c r="K161" i="7"/>
  <c r="G161" i="7"/>
  <c r="N161" i="7"/>
  <c r="J161" i="7"/>
  <c r="M161" i="7"/>
  <c r="I161" i="7"/>
  <c r="Q161" i="7"/>
  <c r="F98" i="7"/>
  <c r="G36" i="7"/>
  <c r="G29" i="7" s="1"/>
  <c r="H36" i="7"/>
  <c r="H29" i="7" s="1"/>
  <c r="I36" i="7"/>
  <c r="I29" i="7" s="1"/>
  <c r="J36" i="7"/>
  <c r="J29" i="7" s="1"/>
  <c r="K36" i="7"/>
  <c r="K29" i="7" s="1"/>
  <c r="L36" i="7"/>
  <c r="L29" i="7" s="1"/>
  <c r="M36" i="7"/>
  <c r="M29" i="7" s="1"/>
  <c r="N36" i="7"/>
  <c r="N29" i="7" s="1"/>
  <c r="O36" i="7"/>
  <c r="O29" i="7" s="1"/>
  <c r="P36" i="7"/>
  <c r="P29" i="7" s="1"/>
  <c r="Q36" i="7"/>
  <c r="Q29" i="7" s="1"/>
  <c r="G37" i="7"/>
  <c r="H37" i="7"/>
  <c r="H30" i="7" s="1"/>
  <c r="I37" i="7"/>
  <c r="I30" i="7" s="1"/>
  <c r="J37" i="7"/>
  <c r="K37" i="7"/>
  <c r="L37" i="7"/>
  <c r="L30" i="7" s="1"/>
  <c r="M37" i="7"/>
  <c r="M30" i="7" s="1"/>
  <c r="N37" i="7"/>
  <c r="N30" i="7" s="1"/>
  <c r="O37" i="7"/>
  <c r="P37" i="7"/>
  <c r="P30" i="7" s="1"/>
  <c r="Q37" i="7"/>
  <c r="Q30" i="7" s="1"/>
  <c r="G38" i="7"/>
  <c r="H38" i="7"/>
  <c r="I38" i="7"/>
  <c r="J38" i="7"/>
  <c r="K38" i="7"/>
  <c r="L38" i="7"/>
  <c r="M38" i="7"/>
  <c r="N38" i="7"/>
  <c r="O38" i="7"/>
  <c r="P38" i="7"/>
  <c r="Q38" i="7"/>
  <c r="G39" i="7"/>
  <c r="G32" i="7" s="1"/>
  <c r="H39" i="7"/>
  <c r="H32" i="7" s="1"/>
  <c r="I39" i="7"/>
  <c r="I32" i="7" s="1"/>
  <c r="J39" i="7"/>
  <c r="J32" i="7" s="1"/>
  <c r="K39" i="7"/>
  <c r="K32" i="7" s="1"/>
  <c r="L39" i="7"/>
  <c r="M39" i="7"/>
  <c r="M32" i="7" s="1"/>
  <c r="N39" i="7"/>
  <c r="N32" i="7" s="1"/>
  <c r="O39" i="7"/>
  <c r="O32" i="7" s="1"/>
  <c r="P39" i="7"/>
  <c r="P32" i="7" s="1"/>
  <c r="Q39" i="7"/>
  <c r="G40" i="7"/>
  <c r="G33" i="7" s="1"/>
  <c r="H40" i="7"/>
  <c r="H33" i="7" s="1"/>
  <c r="I40" i="7"/>
  <c r="J40" i="7"/>
  <c r="K40" i="7"/>
  <c r="K33" i="7" s="1"/>
  <c r="L40" i="7"/>
  <c r="L33" i="7" s="1"/>
  <c r="M40" i="7"/>
  <c r="M33" i="7" s="1"/>
  <c r="N40" i="7"/>
  <c r="N33" i="7" s="1"/>
  <c r="O40" i="7"/>
  <c r="O33" i="7" s="1"/>
  <c r="P40" i="7"/>
  <c r="P33" i="7" s="1"/>
  <c r="Q40" i="7"/>
  <c r="G41" i="7"/>
  <c r="G34" i="7" s="1"/>
  <c r="H41" i="7"/>
  <c r="H34" i="7" s="1"/>
  <c r="I41" i="7"/>
  <c r="I34" i="7" s="1"/>
  <c r="J41" i="7"/>
  <c r="J34" i="7" s="1"/>
  <c r="K41" i="7"/>
  <c r="L41" i="7"/>
  <c r="L34" i="7" s="1"/>
  <c r="N41" i="7"/>
  <c r="O41" i="7"/>
  <c r="P41" i="7"/>
  <c r="P34" i="7" s="1"/>
  <c r="Q41" i="7"/>
  <c r="F37" i="7"/>
  <c r="F38" i="7"/>
  <c r="F31" i="7" s="1"/>
  <c r="F39" i="7"/>
  <c r="F32" i="7" s="1"/>
  <c r="F40" i="7"/>
  <c r="F41" i="7"/>
  <c r="F34" i="7" s="1"/>
  <c r="F36" i="7"/>
  <c r="F29" i="7" s="1"/>
  <c r="O35" i="7" l="1"/>
  <c r="J35" i="7"/>
  <c r="E218" i="7"/>
  <c r="I35" i="7"/>
  <c r="O30" i="7"/>
  <c r="F35" i="7"/>
  <c r="N35" i="7"/>
  <c r="F33" i="7"/>
  <c r="N34" i="7"/>
  <c r="Q33" i="7"/>
  <c r="I33" i="7"/>
  <c r="L32" i="7"/>
  <c r="J30" i="7"/>
  <c r="L35" i="7"/>
  <c r="H35" i="7"/>
  <c r="O34" i="7"/>
  <c r="K34" i="7"/>
  <c r="J33" i="7"/>
  <c r="Q32" i="7"/>
  <c r="K30" i="7"/>
  <c r="G30" i="7"/>
  <c r="K35" i="7"/>
  <c r="G35" i="7"/>
  <c r="Q35" i="7"/>
  <c r="P35" i="7"/>
  <c r="F30" i="7"/>
  <c r="G21" i="7"/>
  <c r="H21" i="7"/>
  <c r="I21" i="7"/>
  <c r="J21" i="7"/>
  <c r="K21" i="7"/>
  <c r="L21" i="7"/>
  <c r="M21" i="7"/>
  <c r="N21" i="7"/>
  <c r="O21" i="7"/>
  <c r="P21" i="7"/>
  <c r="Q21" i="7"/>
  <c r="F21" i="7"/>
  <c r="N14" i="7" l="1"/>
  <c r="E219" i="7"/>
  <c r="J14" i="7"/>
  <c r="E221" i="7"/>
  <c r="F28" i="7"/>
  <c r="P14" i="7"/>
  <c r="L14" i="7"/>
  <c r="H14" i="7"/>
  <c r="E222" i="7"/>
  <c r="Q14" i="7"/>
  <c r="K14" i="7"/>
  <c r="G14" i="7"/>
  <c r="M14" i="7"/>
  <c r="I14" i="7"/>
  <c r="O14" i="7"/>
  <c r="F14" i="7"/>
  <c r="F217" i="7"/>
  <c r="Q143" i="7" l="1"/>
  <c r="P143" i="7"/>
  <c r="P136" i="7"/>
  <c r="G136" i="7"/>
  <c r="Q136" i="7" l="1"/>
  <c r="O115" i="7"/>
  <c r="N115" i="7"/>
  <c r="P98" i="7" l="1"/>
  <c r="P31" i="7"/>
  <c r="E40" i="7"/>
  <c r="E39" i="7"/>
  <c r="E38" i="7"/>
  <c r="E37" i="7"/>
  <c r="E36" i="7"/>
  <c r="E33" i="7"/>
  <c r="E32" i="7"/>
  <c r="E30" i="7"/>
  <c r="E29" i="7"/>
  <c r="P199" i="7" l="1"/>
  <c r="P220" i="7"/>
  <c r="P217" i="7"/>
  <c r="P28" i="7"/>
  <c r="G143" i="7" l="1"/>
  <c r="I143" i="7"/>
  <c r="H143" i="7"/>
  <c r="I136" i="7"/>
  <c r="H136" i="7"/>
  <c r="E122" i="7"/>
  <c r="M115" i="7"/>
  <c r="I115" i="7"/>
  <c r="H115" i="7"/>
  <c r="G115" i="7"/>
  <c r="Q31" i="7" l="1"/>
  <c r="Q220" i="7" s="1"/>
  <c r="G98" i="7"/>
  <c r="M98" i="7"/>
  <c r="M31" i="7"/>
  <c r="M220" i="7" s="1"/>
  <c r="O31" i="7"/>
  <c r="O220" i="7" s="1"/>
  <c r="O98" i="7"/>
  <c r="K31" i="7"/>
  <c r="K220" i="7" s="1"/>
  <c r="K98" i="7"/>
  <c r="N98" i="7"/>
  <c r="N31" i="7"/>
  <c r="N220" i="7" s="1"/>
  <c r="L98" i="7"/>
  <c r="L31" i="7"/>
  <c r="L220" i="7" s="1"/>
  <c r="E90" i="7"/>
  <c r="E89" i="7"/>
  <c r="E88" i="7"/>
  <c r="E87" i="7"/>
  <c r="E86" i="7"/>
  <c r="E85" i="7"/>
  <c r="Q84" i="7"/>
  <c r="P84" i="7"/>
  <c r="O84" i="7"/>
  <c r="N84" i="7"/>
  <c r="M84" i="7"/>
  <c r="L84" i="7"/>
  <c r="K84" i="7"/>
  <c r="J84" i="7"/>
  <c r="I84" i="7"/>
  <c r="H84" i="7"/>
  <c r="G84" i="7"/>
  <c r="F84" i="7"/>
  <c r="E69" i="7"/>
  <c r="E68" i="7"/>
  <c r="E67" i="7"/>
  <c r="E66" i="7"/>
  <c r="E65" i="7"/>
  <c r="E64" i="7"/>
  <c r="Q63" i="7"/>
  <c r="P63" i="7"/>
  <c r="O63" i="7"/>
  <c r="N63" i="7"/>
  <c r="M63" i="7"/>
  <c r="L63" i="7"/>
  <c r="K63" i="7"/>
  <c r="J63" i="7"/>
  <c r="I63" i="7"/>
  <c r="H63" i="7"/>
  <c r="G63" i="7"/>
  <c r="F63" i="7"/>
  <c r="E62" i="7"/>
  <c r="E61" i="7"/>
  <c r="E60" i="7"/>
  <c r="E59" i="7"/>
  <c r="E58" i="7"/>
  <c r="E57" i="7"/>
  <c r="Q56" i="7"/>
  <c r="P56" i="7"/>
  <c r="O56" i="7"/>
  <c r="N56" i="7"/>
  <c r="M56" i="7"/>
  <c r="L56" i="7"/>
  <c r="K56" i="7"/>
  <c r="J56" i="7"/>
  <c r="I56" i="7"/>
  <c r="H56" i="7"/>
  <c r="G56" i="7"/>
  <c r="F56" i="7"/>
  <c r="G31" i="7" l="1"/>
  <c r="G28" i="7" s="1"/>
  <c r="N217" i="7"/>
  <c r="N28" i="7"/>
  <c r="I31" i="7"/>
  <c r="I98" i="7"/>
  <c r="L217" i="7"/>
  <c r="L28" i="7"/>
  <c r="O217" i="7"/>
  <c r="O28" i="7"/>
  <c r="J31" i="7"/>
  <c r="J220" i="7" s="1"/>
  <c r="J98" i="7"/>
  <c r="K217" i="7"/>
  <c r="K28" i="7"/>
  <c r="H98" i="7"/>
  <c r="H31" i="7"/>
  <c r="E84" i="7"/>
  <c r="E63" i="7"/>
  <c r="E56" i="7"/>
  <c r="H217" i="7" l="1"/>
  <c r="H28" i="7"/>
  <c r="G217" i="7"/>
  <c r="J217" i="7"/>
  <c r="J28" i="7"/>
  <c r="E31" i="7"/>
  <c r="I217" i="7"/>
  <c r="I28" i="7"/>
  <c r="F91" i="7"/>
  <c r="G91" i="7"/>
  <c r="H91" i="7"/>
  <c r="I91" i="7"/>
  <c r="J91" i="7"/>
  <c r="K91" i="7"/>
  <c r="L91" i="7"/>
  <c r="M91" i="7"/>
  <c r="N91" i="7"/>
  <c r="O91" i="7"/>
  <c r="P91" i="7"/>
  <c r="Q91" i="7"/>
  <c r="E92" i="7"/>
  <c r="E93" i="7"/>
  <c r="E94" i="7"/>
  <c r="E95" i="7"/>
  <c r="E96" i="7"/>
  <c r="E97" i="7"/>
  <c r="E220" i="7" l="1"/>
  <c r="E91" i="7"/>
  <c r="Q118" i="7" l="1"/>
  <c r="Q34" i="7" l="1"/>
  <c r="Q98" i="7"/>
  <c r="K112" i="7"/>
  <c r="Q28" i="7" l="1"/>
  <c r="E146" i="7"/>
  <c r="E145" i="7"/>
  <c r="E144" i="7"/>
  <c r="E143" i="7"/>
  <c r="E142" i="7"/>
  <c r="E141" i="7"/>
  <c r="Q140" i="7"/>
  <c r="P140" i="7"/>
  <c r="O140" i="7"/>
  <c r="N140" i="7"/>
  <c r="M140" i="7"/>
  <c r="L140" i="7"/>
  <c r="K140" i="7"/>
  <c r="J140" i="7"/>
  <c r="I140" i="7"/>
  <c r="H140" i="7"/>
  <c r="G140" i="7"/>
  <c r="F140" i="7"/>
  <c r="E139" i="7"/>
  <c r="E138" i="7"/>
  <c r="E137" i="7"/>
  <c r="E136" i="7"/>
  <c r="E135" i="7"/>
  <c r="E134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E140" i="7" l="1"/>
  <c r="E133" i="7"/>
  <c r="M48" i="7" l="1"/>
  <c r="M41" i="7" s="1"/>
  <c r="M34" i="7" l="1"/>
  <c r="M35" i="7"/>
  <c r="E41" i="7"/>
  <c r="E35" i="7" s="1"/>
  <c r="G77" i="7"/>
  <c r="H77" i="7"/>
  <c r="I77" i="7"/>
  <c r="J77" i="7"/>
  <c r="K77" i="7"/>
  <c r="L77" i="7"/>
  <c r="M77" i="7"/>
  <c r="N77" i="7"/>
  <c r="O77" i="7"/>
  <c r="P77" i="7"/>
  <c r="Q77" i="7"/>
  <c r="G70" i="7"/>
  <c r="H70" i="7"/>
  <c r="I70" i="7"/>
  <c r="J70" i="7"/>
  <c r="K70" i="7"/>
  <c r="L70" i="7"/>
  <c r="M70" i="7"/>
  <c r="N70" i="7"/>
  <c r="O70" i="7"/>
  <c r="P70" i="7"/>
  <c r="Q70" i="7"/>
  <c r="G42" i="7"/>
  <c r="H42" i="7"/>
  <c r="I42" i="7"/>
  <c r="J42" i="7"/>
  <c r="K42" i="7"/>
  <c r="L42" i="7"/>
  <c r="M42" i="7"/>
  <c r="N42" i="7"/>
  <c r="O42" i="7"/>
  <c r="P42" i="7"/>
  <c r="Q42" i="7"/>
  <c r="G49" i="7"/>
  <c r="H49" i="7"/>
  <c r="I49" i="7"/>
  <c r="J49" i="7"/>
  <c r="K49" i="7"/>
  <c r="L49" i="7"/>
  <c r="M49" i="7"/>
  <c r="N49" i="7"/>
  <c r="O49" i="7"/>
  <c r="P49" i="7"/>
  <c r="Q49" i="7"/>
  <c r="G155" i="7"/>
  <c r="G225" i="7" s="1"/>
  <c r="H155" i="7"/>
  <c r="H225" i="7" s="1"/>
  <c r="I155" i="7"/>
  <c r="I225" i="7" s="1"/>
  <c r="J155" i="7"/>
  <c r="J225" i="7" s="1"/>
  <c r="K155" i="7"/>
  <c r="K225" i="7" s="1"/>
  <c r="L155" i="7"/>
  <c r="L225" i="7" s="1"/>
  <c r="M155" i="7"/>
  <c r="M225" i="7" s="1"/>
  <c r="N155" i="7"/>
  <c r="N225" i="7" s="1"/>
  <c r="O155" i="7"/>
  <c r="O225" i="7" s="1"/>
  <c r="P155" i="7"/>
  <c r="P225" i="7" s="1"/>
  <c r="Q155" i="7"/>
  <c r="Q225" i="7" s="1"/>
  <c r="G156" i="7"/>
  <c r="G226" i="7" s="1"/>
  <c r="H156" i="7"/>
  <c r="H226" i="7" s="1"/>
  <c r="I156" i="7"/>
  <c r="I226" i="7" s="1"/>
  <c r="J156" i="7"/>
  <c r="J226" i="7" s="1"/>
  <c r="K156" i="7"/>
  <c r="K226" i="7" s="1"/>
  <c r="L156" i="7"/>
  <c r="L226" i="7" s="1"/>
  <c r="M156" i="7"/>
  <c r="M226" i="7" s="1"/>
  <c r="N156" i="7"/>
  <c r="N226" i="7" s="1"/>
  <c r="O156" i="7"/>
  <c r="O226" i="7" s="1"/>
  <c r="P156" i="7"/>
  <c r="P226" i="7" s="1"/>
  <c r="Q156" i="7"/>
  <c r="Q226" i="7" s="1"/>
  <c r="G157" i="7"/>
  <c r="H157" i="7"/>
  <c r="H227" i="7" s="1"/>
  <c r="I157" i="7"/>
  <c r="J157" i="7"/>
  <c r="K157" i="7"/>
  <c r="K227" i="7" s="1"/>
  <c r="L157" i="7"/>
  <c r="L227" i="7" s="1"/>
  <c r="M157" i="7"/>
  <c r="M227" i="7" s="1"/>
  <c r="N157" i="7"/>
  <c r="N227" i="7" s="1"/>
  <c r="O157" i="7"/>
  <c r="O227" i="7" s="1"/>
  <c r="P157" i="7"/>
  <c r="P227" i="7" s="1"/>
  <c r="Q157" i="7"/>
  <c r="Q227" i="7" s="1"/>
  <c r="G158" i="7"/>
  <c r="G228" i="7" s="1"/>
  <c r="H158" i="7"/>
  <c r="H228" i="7" s="1"/>
  <c r="I158" i="7"/>
  <c r="I228" i="7" s="1"/>
  <c r="J158" i="7"/>
  <c r="J228" i="7" s="1"/>
  <c r="K158" i="7"/>
  <c r="K228" i="7" s="1"/>
  <c r="L158" i="7"/>
  <c r="L228" i="7" s="1"/>
  <c r="M158" i="7"/>
  <c r="M228" i="7" s="1"/>
  <c r="N158" i="7"/>
  <c r="N228" i="7" s="1"/>
  <c r="O158" i="7"/>
  <c r="O228" i="7" s="1"/>
  <c r="P158" i="7"/>
  <c r="P228" i="7" s="1"/>
  <c r="Q158" i="7"/>
  <c r="Q228" i="7" s="1"/>
  <c r="G159" i="7"/>
  <c r="G229" i="7" s="1"/>
  <c r="H159" i="7"/>
  <c r="H229" i="7" s="1"/>
  <c r="I159" i="7"/>
  <c r="I229" i="7" s="1"/>
  <c r="J159" i="7"/>
  <c r="J229" i="7" s="1"/>
  <c r="K159" i="7"/>
  <c r="K229" i="7" s="1"/>
  <c r="L159" i="7"/>
  <c r="L229" i="7" s="1"/>
  <c r="M159" i="7"/>
  <c r="M229" i="7" s="1"/>
  <c r="N159" i="7"/>
  <c r="N229" i="7" s="1"/>
  <c r="O159" i="7"/>
  <c r="O229" i="7" s="1"/>
  <c r="P159" i="7"/>
  <c r="P229" i="7" s="1"/>
  <c r="Q159" i="7"/>
  <c r="Q229" i="7" s="1"/>
  <c r="G160" i="7"/>
  <c r="G230" i="7" s="1"/>
  <c r="H160" i="7"/>
  <c r="H230" i="7" s="1"/>
  <c r="I160" i="7"/>
  <c r="I230" i="7" s="1"/>
  <c r="J160" i="7"/>
  <c r="J230" i="7" s="1"/>
  <c r="K160" i="7"/>
  <c r="K230" i="7" s="1"/>
  <c r="L160" i="7"/>
  <c r="L230" i="7" s="1"/>
  <c r="M160" i="7"/>
  <c r="M230" i="7" s="1"/>
  <c r="N160" i="7"/>
  <c r="N230" i="7" s="1"/>
  <c r="O160" i="7"/>
  <c r="O230" i="7" s="1"/>
  <c r="P160" i="7"/>
  <c r="Q160" i="7"/>
  <c r="Q230" i="7" s="1"/>
  <c r="F156" i="7"/>
  <c r="F226" i="7" s="1"/>
  <c r="F157" i="7"/>
  <c r="F227" i="7" s="1"/>
  <c r="F158" i="7"/>
  <c r="F228" i="7" s="1"/>
  <c r="F159" i="7"/>
  <c r="F229" i="7" s="1"/>
  <c r="F160" i="7"/>
  <c r="F230" i="7" s="1"/>
  <c r="F155" i="7"/>
  <c r="F225" i="7" s="1"/>
  <c r="G126" i="7"/>
  <c r="H126" i="7"/>
  <c r="I126" i="7"/>
  <c r="J126" i="7"/>
  <c r="K126" i="7"/>
  <c r="L126" i="7"/>
  <c r="M126" i="7"/>
  <c r="N126" i="7"/>
  <c r="O126" i="7"/>
  <c r="P126" i="7"/>
  <c r="Q126" i="7"/>
  <c r="G119" i="7"/>
  <c r="H119" i="7"/>
  <c r="I119" i="7"/>
  <c r="J119" i="7"/>
  <c r="K119" i="7"/>
  <c r="L119" i="7"/>
  <c r="M119" i="7"/>
  <c r="N119" i="7"/>
  <c r="O119" i="7"/>
  <c r="P119" i="7"/>
  <c r="Q119" i="7"/>
  <c r="G105" i="7"/>
  <c r="H105" i="7"/>
  <c r="I105" i="7"/>
  <c r="J105" i="7"/>
  <c r="K105" i="7"/>
  <c r="L105" i="7"/>
  <c r="M105" i="7"/>
  <c r="N105" i="7"/>
  <c r="O105" i="7"/>
  <c r="P105" i="7"/>
  <c r="Q105" i="7"/>
  <c r="G112" i="7"/>
  <c r="H112" i="7"/>
  <c r="I112" i="7"/>
  <c r="J112" i="7"/>
  <c r="L112" i="7"/>
  <c r="M112" i="7"/>
  <c r="N112" i="7"/>
  <c r="O112" i="7"/>
  <c r="P112" i="7"/>
  <c r="Q112" i="7"/>
  <c r="G182" i="7"/>
  <c r="H182" i="7"/>
  <c r="I182" i="7"/>
  <c r="J182" i="7"/>
  <c r="K182" i="7"/>
  <c r="L182" i="7"/>
  <c r="M182" i="7"/>
  <c r="N182" i="7"/>
  <c r="O182" i="7"/>
  <c r="P182" i="7"/>
  <c r="Q182" i="7"/>
  <c r="G168" i="7"/>
  <c r="H168" i="7"/>
  <c r="I168" i="7"/>
  <c r="J168" i="7"/>
  <c r="K168" i="7"/>
  <c r="L168" i="7"/>
  <c r="M168" i="7"/>
  <c r="N168" i="7"/>
  <c r="O168" i="7"/>
  <c r="P168" i="7"/>
  <c r="Q168" i="7"/>
  <c r="M189" i="7"/>
  <c r="N189" i="7"/>
  <c r="O189" i="7"/>
  <c r="P189" i="7"/>
  <c r="Q189" i="7"/>
  <c r="G189" i="7"/>
  <c r="H189" i="7"/>
  <c r="I189" i="7"/>
  <c r="J189" i="7"/>
  <c r="K189" i="7"/>
  <c r="L189" i="7"/>
  <c r="E226" i="7" l="1"/>
  <c r="M224" i="7"/>
  <c r="G199" i="7"/>
  <c r="G206" i="7" s="1"/>
  <c r="G227" i="7"/>
  <c r="G224" i="7" s="1"/>
  <c r="E229" i="7"/>
  <c r="J199" i="7"/>
  <c r="J206" i="7" s="1"/>
  <c r="J213" i="7" s="1"/>
  <c r="J210" i="7" s="1"/>
  <c r="J227" i="7"/>
  <c r="J224" i="7" s="1"/>
  <c r="P224" i="7"/>
  <c r="L224" i="7"/>
  <c r="H224" i="7"/>
  <c r="E34" i="7"/>
  <c r="E28" i="7" s="1"/>
  <c r="M28" i="7"/>
  <c r="E228" i="7"/>
  <c r="I199" i="7"/>
  <c r="I206" i="7" s="1"/>
  <c r="I227" i="7"/>
  <c r="I224" i="7" s="1"/>
  <c r="O224" i="7"/>
  <c r="K224" i="7"/>
  <c r="F224" i="7"/>
  <c r="E225" i="7"/>
  <c r="N224" i="7"/>
  <c r="E230" i="7"/>
  <c r="Q224" i="7"/>
  <c r="Q199" i="7"/>
  <c r="Q206" i="7" s="1"/>
  <c r="Q213" i="7" s="1"/>
  <c r="M199" i="7"/>
  <c r="M206" i="7" s="1"/>
  <c r="M213" i="7" s="1"/>
  <c r="M210" i="7" s="1"/>
  <c r="P206" i="7"/>
  <c r="P213" i="7" s="1"/>
  <c r="P210" i="7" s="1"/>
  <c r="L199" i="7"/>
  <c r="L206" i="7" s="1"/>
  <c r="L213" i="7" s="1"/>
  <c r="L210" i="7" s="1"/>
  <c r="N199" i="7"/>
  <c r="N206" i="7" s="1"/>
  <c r="N213" i="7" s="1"/>
  <c r="N210" i="7" s="1"/>
  <c r="H199" i="7"/>
  <c r="H206" i="7" s="1"/>
  <c r="O199" i="7"/>
  <c r="O206" i="7" s="1"/>
  <c r="O213" i="7" s="1"/>
  <c r="O210" i="7" s="1"/>
  <c r="K199" i="7"/>
  <c r="K206" i="7" s="1"/>
  <c r="K213" i="7" s="1"/>
  <c r="K210" i="7" s="1"/>
  <c r="P208" i="7"/>
  <c r="L201" i="7"/>
  <c r="L208" i="7" s="1"/>
  <c r="H201" i="7"/>
  <c r="H208" i="7" s="1"/>
  <c r="O200" i="7"/>
  <c r="O207" i="7" s="1"/>
  <c r="K200" i="7"/>
  <c r="K207" i="7" s="1"/>
  <c r="Q198" i="7"/>
  <c r="Q205" i="7" s="1"/>
  <c r="M198" i="7"/>
  <c r="M205" i="7" s="1"/>
  <c r="I198" i="7"/>
  <c r="I205" i="7" s="1"/>
  <c r="J197" i="7"/>
  <c r="J204" i="7" s="1"/>
  <c r="Q197" i="7"/>
  <c r="Q204" i="7" s="1"/>
  <c r="I197" i="7"/>
  <c r="I204" i="7" s="1"/>
  <c r="J154" i="7"/>
  <c r="L197" i="7"/>
  <c r="L204" i="7" s="1"/>
  <c r="H197" i="7"/>
  <c r="H204" i="7" s="1"/>
  <c r="P209" i="7"/>
  <c r="L202" i="7"/>
  <c r="L209" i="7" s="1"/>
  <c r="H202" i="7"/>
  <c r="H209" i="7" s="1"/>
  <c r="O197" i="7"/>
  <c r="O204" i="7" s="1"/>
  <c r="K197" i="7"/>
  <c r="K204" i="7" s="1"/>
  <c r="G197" i="7"/>
  <c r="G204" i="7" s="1"/>
  <c r="M197" i="7"/>
  <c r="M204" i="7" s="1"/>
  <c r="N202" i="7"/>
  <c r="N209" i="7" s="1"/>
  <c r="J202" i="7"/>
  <c r="J209" i="7" s="1"/>
  <c r="Q201" i="7"/>
  <c r="Q208" i="7" s="1"/>
  <c r="M201" i="7"/>
  <c r="I201" i="7"/>
  <c r="I208" i="7" s="1"/>
  <c r="P207" i="7"/>
  <c r="L200" i="7"/>
  <c r="L207" i="7" s="1"/>
  <c r="H200" i="7"/>
  <c r="H207" i="7" s="1"/>
  <c r="P204" i="7"/>
  <c r="N154" i="7"/>
  <c r="O202" i="7"/>
  <c r="O209" i="7" s="1"/>
  <c r="G202" i="7"/>
  <c r="G209" i="7" s="1"/>
  <c r="N201" i="7"/>
  <c r="N208" i="7" s="1"/>
  <c r="J201" i="7"/>
  <c r="J208" i="7" s="1"/>
  <c r="Q200" i="7"/>
  <c r="Q207" i="7" s="1"/>
  <c r="I200" i="7"/>
  <c r="I207" i="7" s="1"/>
  <c r="O198" i="7"/>
  <c r="O205" i="7" s="1"/>
  <c r="K198" i="7"/>
  <c r="K205" i="7" s="1"/>
  <c r="G198" i="7"/>
  <c r="G205" i="7" s="1"/>
  <c r="M200" i="7"/>
  <c r="M207" i="7" s="1"/>
  <c r="K202" i="7"/>
  <c r="K209" i="7" s="1"/>
  <c r="M202" i="7"/>
  <c r="M209" i="7" s="1"/>
  <c r="G200" i="7"/>
  <c r="G207" i="7" s="1"/>
  <c r="O201" i="7"/>
  <c r="O208" i="7" s="1"/>
  <c r="K201" i="7"/>
  <c r="K208" i="7" s="1"/>
  <c r="G201" i="7"/>
  <c r="G208" i="7" s="1"/>
  <c r="N200" i="7"/>
  <c r="N207" i="7" s="1"/>
  <c r="J200" i="7"/>
  <c r="J207" i="7" s="1"/>
  <c r="Q202" i="7"/>
  <c r="Q209" i="7" s="1"/>
  <c r="I202" i="7"/>
  <c r="I209" i="7" s="1"/>
  <c r="I154" i="7"/>
  <c r="L154" i="7"/>
  <c r="O154" i="7"/>
  <c r="G154" i="7"/>
  <c r="Q154" i="7"/>
  <c r="P154" i="7"/>
  <c r="H154" i="7"/>
  <c r="K154" i="7"/>
  <c r="E213" i="7" l="1"/>
  <c r="E210" i="7" s="1"/>
  <c r="Q210" i="7"/>
  <c r="E227" i="7"/>
  <c r="E224" i="7" s="1"/>
  <c r="E223" i="7"/>
  <c r="M217" i="7"/>
  <c r="Q217" i="7"/>
  <c r="O196" i="7"/>
  <c r="Q196" i="7"/>
  <c r="M154" i="7"/>
  <c r="G196" i="7"/>
  <c r="K196" i="7"/>
  <c r="N197" i="7"/>
  <c r="N204" i="7" s="1"/>
  <c r="N198" i="7"/>
  <c r="N205" i="7" s="1"/>
  <c r="L198" i="7"/>
  <c r="I196" i="7"/>
  <c r="H198" i="7"/>
  <c r="J198" i="7"/>
  <c r="H196" i="7" l="1"/>
  <c r="H205" i="7"/>
  <c r="J196" i="7"/>
  <c r="J205" i="7"/>
  <c r="P196" i="7"/>
  <c r="P205" i="7"/>
  <c r="L196" i="7"/>
  <c r="L205" i="7"/>
  <c r="N196" i="7"/>
  <c r="P65" i="6"/>
  <c r="O65" i="6"/>
  <c r="N65" i="6"/>
  <c r="M65" i="6"/>
  <c r="L65" i="6"/>
  <c r="K65" i="6"/>
  <c r="J65" i="6"/>
  <c r="I65" i="6"/>
  <c r="H65" i="6"/>
  <c r="G65" i="6"/>
  <c r="F65" i="6"/>
  <c r="E65" i="6"/>
  <c r="D63" i="6"/>
  <c r="D60" i="6"/>
  <c r="D59" i="6"/>
  <c r="D57" i="6" s="1"/>
  <c r="D58" i="6"/>
  <c r="P57" i="6"/>
  <c r="O57" i="6"/>
  <c r="N57" i="6"/>
  <c r="M57" i="6"/>
  <c r="L57" i="6"/>
  <c r="K57" i="6"/>
  <c r="J57" i="6"/>
  <c r="I57" i="6"/>
  <c r="H57" i="6"/>
  <c r="G57" i="6"/>
  <c r="F57" i="6"/>
  <c r="E57" i="6"/>
  <c r="D56" i="6"/>
  <c r="D53" i="6"/>
  <c r="D46" i="6" s="1"/>
  <c r="D52" i="6"/>
  <c r="D51" i="6"/>
  <c r="P50" i="6"/>
  <c r="O50" i="6"/>
  <c r="N50" i="6"/>
  <c r="M50" i="6"/>
  <c r="L50" i="6"/>
  <c r="K50" i="6"/>
  <c r="J50" i="6"/>
  <c r="I50" i="6"/>
  <c r="H50" i="6"/>
  <c r="G50" i="6"/>
  <c r="F50" i="6"/>
  <c r="E50" i="6"/>
  <c r="D49" i="6"/>
  <c r="D44" i="6"/>
  <c r="P43" i="6"/>
  <c r="O43" i="6"/>
  <c r="N43" i="6"/>
  <c r="M43" i="6"/>
  <c r="L43" i="6"/>
  <c r="K43" i="6"/>
  <c r="J43" i="6"/>
  <c r="I43" i="6"/>
  <c r="H43" i="6"/>
  <c r="G43" i="6"/>
  <c r="F43" i="6"/>
  <c r="E43" i="6"/>
  <c r="D41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D34" i="6"/>
  <c r="D31" i="6"/>
  <c r="D30" i="6"/>
  <c r="D23" i="6" s="1"/>
  <c r="D29" i="6"/>
  <c r="P28" i="6"/>
  <c r="O28" i="6"/>
  <c r="N28" i="6"/>
  <c r="M28" i="6"/>
  <c r="L28" i="6"/>
  <c r="K28" i="6"/>
  <c r="J28" i="6"/>
  <c r="I28" i="6"/>
  <c r="H28" i="6"/>
  <c r="G28" i="6"/>
  <c r="F28" i="6"/>
  <c r="E28" i="6"/>
  <c r="D25" i="6"/>
  <c r="D69" i="6" s="1"/>
  <c r="D24" i="6"/>
  <c r="D68" i="6" s="1"/>
  <c r="P21" i="6"/>
  <c r="O21" i="6"/>
  <c r="N21" i="6"/>
  <c r="M21" i="6"/>
  <c r="L21" i="6"/>
  <c r="K21" i="6"/>
  <c r="J21" i="6"/>
  <c r="I21" i="6"/>
  <c r="H21" i="6"/>
  <c r="G21" i="6"/>
  <c r="F21" i="6"/>
  <c r="E21" i="6"/>
  <c r="E195" i="7"/>
  <c r="E194" i="7"/>
  <c r="E193" i="7"/>
  <c r="E192" i="7"/>
  <c r="E191" i="7"/>
  <c r="E190" i="7"/>
  <c r="F189" i="7"/>
  <c r="E188" i="7"/>
  <c r="E187" i="7"/>
  <c r="E186" i="7"/>
  <c r="E185" i="7"/>
  <c r="E184" i="7"/>
  <c r="E183" i="7"/>
  <c r="F182" i="7"/>
  <c r="E174" i="7"/>
  <c r="E173" i="7"/>
  <c r="E172" i="7"/>
  <c r="E171" i="7"/>
  <c r="E170" i="7"/>
  <c r="E169" i="7"/>
  <c r="F168" i="7"/>
  <c r="E132" i="7"/>
  <c r="E131" i="7"/>
  <c r="E130" i="7"/>
  <c r="E129" i="7"/>
  <c r="E128" i="7"/>
  <c r="E127" i="7"/>
  <c r="F126" i="7"/>
  <c r="E124" i="7"/>
  <c r="E123" i="7"/>
  <c r="E121" i="7"/>
  <c r="E120" i="7"/>
  <c r="F119" i="7"/>
  <c r="E117" i="7"/>
  <c r="E116" i="7"/>
  <c r="E114" i="7"/>
  <c r="E113" i="7"/>
  <c r="E111" i="7"/>
  <c r="E110" i="7"/>
  <c r="E109" i="7"/>
  <c r="E108" i="7"/>
  <c r="E107" i="7"/>
  <c r="E106" i="7"/>
  <c r="F105" i="7"/>
  <c r="E83" i="7"/>
  <c r="E82" i="7"/>
  <c r="E81" i="7"/>
  <c r="E80" i="7"/>
  <c r="E79" i="7"/>
  <c r="E78" i="7"/>
  <c r="F77" i="7"/>
  <c r="E76" i="7"/>
  <c r="E75" i="7"/>
  <c r="E74" i="7"/>
  <c r="E73" i="7"/>
  <c r="E72" i="7"/>
  <c r="E71" i="7"/>
  <c r="F70" i="7"/>
  <c r="E55" i="7"/>
  <c r="E54" i="7"/>
  <c r="E53" i="7"/>
  <c r="E52" i="7"/>
  <c r="E51" i="7"/>
  <c r="E50" i="7"/>
  <c r="F49" i="7"/>
  <c r="E48" i="7"/>
  <c r="E47" i="7"/>
  <c r="E46" i="7"/>
  <c r="E45" i="7"/>
  <c r="E44" i="7"/>
  <c r="E43" i="7"/>
  <c r="F42" i="7"/>
  <c r="E27" i="7"/>
  <c r="E26" i="7"/>
  <c r="E25" i="7"/>
  <c r="E24" i="7"/>
  <c r="E23" i="7"/>
  <c r="E22" i="7"/>
  <c r="E20" i="7"/>
  <c r="F197" i="7"/>
  <c r="F204" i="7" s="1"/>
  <c r="D35" i="6" l="1"/>
  <c r="D50" i="6"/>
  <c r="D22" i="6"/>
  <c r="D28" i="6"/>
  <c r="D45" i="6"/>
  <c r="D43" i="6" s="1"/>
  <c r="F200" i="7"/>
  <c r="F207" i="7" s="1"/>
  <c r="F201" i="7"/>
  <c r="F208" i="7" s="1"/>
  <c r="F202" i="7"/>
  <c r="F209" i="7" s="1"/>
  <c r="F199" i="7"/>
  <c r="F206" i="7" s="1"/>
  <c r="F198" i="7"/>
  <c r="F205" i="7" s="1"/>
  <c r="E49" i="7"/>
  <c r="E156" i="7"/>
  <c r="E157" i="7"/>
  <c r="E159" i="7"/>
  <c r="E167" i="7"/>
  <c r="E77" i="7"/>
  <c r="E182" i="7"/>
  <c r="E14" i="7"/>
  <c r="E21" i="7"/>
  <c r="E17" i="7"/>
  <c r="E70" i="7"/>
  <c r="E105" i="7"/>
  <c r="E118" i="7"/>
  <c r="E126" i="7"/>
  <c r="E99" i="7"/>
  <c r="E165" i="7"/>
  <c r="E166" i="7"/>
  <c r="E100" i="7"/>
  <c r="E189" i="7"/>
  <c r="E163" i="7"/>
  <c r="E15" i="7"/>
  <c r="E16" i="7"/>
  <c r="E18" i="7"/>
  <c r="E19" i="7"/>
  <c r="E103" i="7"/>
  <c r="E115" i="7"/>
  <c r="E125" i="7"/>
  <c r="E168" i="7"/>
  <c r="E164" i="7"/>
  <c r="E42" i="7"/>
  <c r="E104" i="7"/>
  <c r="E162" i="7"/>
  <c r="E102" i="7"/>
  <c r="F112" i="7"/>
  <c r="E119" i="7"/>
  <c r="E161" i="7" l="1"/>
  <c r="D21" i="6"/>
  <c r="D66" i="6"/>
  <c r="D67" i="6"/>
  <c r="E160" i="7"/>
  <c r="F154" i="7"/>
  <c r="E112" i="7"/>
  <c r="E155" i="7"/>
  <c r="E158" i="7"/>
  <c r="D65" i="6" l="1"/>
  <c r="E201" i="7"/>
  <c r="E198" i="7"/>
  <c r="N203" i="7"/>
  <c r="J203" i="7"/>
  <c r="I203" i="7"/>
  <c r="K203" i="7"/>
  <c r="E207" i="7"/>
  <c r="L203" i="7"/>
  <c r="Q203" i="7"/>
  <c r="O203" i="7"/>
  <c r="E200" i="7"/>
  <c r="E154" i="7"/>
  <c r="E197" i="7"/>
  <c r="E208" i="7" l="1"/>
  <c r="E204" i="7"/>
  <c r="P203" i="7"/>
  <c r="E205" i="7"/>
  <c r="H203" i="7"/>
  <c r="G203" i="7"/>
  <c r="E209" i="7"/>
  <c r="F196" i="7"/>
  <c r="F203" i="7" l="1"/>
  <c r="E101" i="7" l="1"/>
  <c r="E98" i="7" s="1"/>
  <c r="E217" i="7" l="1"/>
  <c r="M196" i="7"/>
  <c r="E199" i="7" l="1"/>
  <c r="E196" i="7" s="1"/>
  <c r="M203" i="7"/>
  <c r="E206" i="7" l="1"/>
  <c r="E203" i="7" s="1"/>
</calcChain>
</file>

<file path=xl/comments1.xml><?xml version="1.0" encoding="utf-8"?>
<comments xmlns="http://schemas.openxmlformats.org/spreadsheetml/2006/main">
  <authors>
    <author>Автор</author>
  </authors>
  <commentList>
    <comment ref="Q27" authorId="0" shapeId="0">
      <text>
        <r>
          <rPr>
            <sz val="9"/>
            <color indexed="81"/>
            <rFont val="Tahoma"/>
            <family val="2"/>
            <charset val="204"/>
          </rPr>
          <t>организация регулярных перевозок по мун.маршрутам в гп.Пойковский и сп.Салым.
Размер иных межбюджетных ьрансфертов бюджету каждого поселения определяется по мотивиронному обращению глав поселений в АНР с обоснованием потребности в финансовых средствах</t>
        </r>
      </text>
    </comment>
    <comment ref="P115" authorId="0" shapeId="0">
      <text>
        <r>
          <rPr>
            <b/>
            <sz val="9"/>
            <color indexed="81"/>
            <rFont val="Tahoma"/>
            <charset val="1"/>
          </rPr>
          <t xml:space="preserve">350,0 т.р. </t>
        </r>
        <r>
          <rPr>
            <sz val="9"/>
            <color indexed="81"/>
            <rFont val="Tahoma"/>
            <family val="2"/>
            <charset val="204"/>
          </rPr>
          <t>диагностика моста 21+217 усть-Юган 3 уч.</t>
        </r>
      </text>
    </comment>
    <comment ref="Q181" authorId="0" shapeId="0">
      <text>
        <r>
          <rPr>
            <sz val="9"/>
            <color indexed="81"/>
            <rFont val="Tahoma"/>
            <family val="2"/>
            <charset val="204"/>
          </rPr>
          <t>реализация мероприятия по капитальному ремонту автодороги по ул.Олимпийская гп.Пойковский</t>
        </r>
      </text>
    </comment>
  </commentList>
</comments>
</file>

<file path=xl/sharedStrings.xml><?xml version="1.0" encoding="utf-8"?>
<sst xmlns="http://schemas.openxmlformats.org/spreadsheetml/2006/main" count="507" uniqueCount="148">
  <si>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</si>
  <si>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</si>
  <si>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</si>
  <si>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</si>
  <si>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</si>
  <si>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</si>
  <si>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</si>
  <si>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</si>
  <si>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</si>
  <si>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</si>
  <si>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</si>
  <si>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</si>
  <si>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</si>
  <si>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</si>
  <si>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</si>
  <si>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</si>
  <si>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</si>
  <si>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</si>
  <si>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</si>
  <si>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</si>
  <si>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</si>
  <si>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</si>
  <si>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</si>
  <si>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</si>
  <si>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</si>
  <si>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</si>
  <si>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</si>
  <si>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</si>
  <si>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</si>
  <si>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</si>
  <si>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</si>
  <si>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</si>
  <si>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</si>
  <si>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</si>
  <si>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</si>
  <si>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</si>
  <si>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</si>
  <si>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</si>
  <si>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</si>
  <si>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</si>
  <si>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</si>
  <si>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</si>
  <si>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</si>
  <si>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</si>
  <si>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</si>
  <si>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</si>
  <si>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</si>
  <si>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</si>
  <si>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</si>
  <si>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</si>
  <si>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</si>
  <si>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</si>
  <si>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</si>
  <si>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</si>
  <si>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</si>
  <si>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</si>
  <si>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</si>
  <si>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</si>
  <si>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</si>
  <si>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</si>
  <si>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</si>
  <si>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Ответственный исполнитель, соисполнитель мероприятия
( структурное подразделение, ФИО, должность,
 № тел.)</t>
  </si>
  <si>
    <t>Ремонт автомобильной дороги «Подъезд к п.Каркатеевы» участок 1, протяженностью 0,496 км</t>
  </si>
  <si>
    <t>Содержание подъездных автомобильных дорог к сельским населенным пунктам</t>
  </si>
  <si>
    <t>гп.Пойковский</t>
  </si>
  <si>
    <t>Содержание автомобильной дороги "Подъезд к базе отдыха Сказка"</t>
  </si>
  <si>
    <t>Проектирование, капитальный ремонт и ремонт автомобильных дорог общего пользования местного значения и искусственных дорожных сооружений на них</t>
  </si>
  <si>
    <t>Подпрограмма I. Автомобильный транспорт и дорожное хозяйство</t>
  </si>
  <si>
    <t>1.2.1.</t>
  </si>
  <si>
    <t>1.2.2.</t>
  </si>
  <si>
    <t>1.3.</t>
  </si>
  <si>
    <t>1.3.1.</t>
  </si>
  <si>
    <t>1.3.1.1.</t>
  </si>
  <si>
    <t>Всего по Подпрограмме I</t>
  </si>
  <si>
    <t>Всего по муниципальной программе</t>
  </si>
  <si>
    <t>Организация регулярных перевозок по муниципальным маршрутам по регулируемым тарифам, связанных с улучшением качества обслуживания пассажиров</t>
  </si>
  <si>
    <t xml:space="preserve">Содержание автомобильной дороги "Подъезд к п.Куть-Ях" </t>
  </si>
  <si>
    <t>Капитальный ремонт моста через ручей на км 21+217 а/д "Подъездная дорога к сп.Усть-Юган участок 3 (от северной границы п.Усть-Юган до южной границы п.Юганская Обь)" (ПИР)</t>
  </si>
  <si>
    <t>Капитальный ремонт моста через ручей на км 21+217 а/д "Подъездная дорога к сп.Усть-Юган участок 3  (от северной границы п.Усть-Юган до южной границы п.Юганская Обь)" (СМР)</t>
  </si>
  <si>
    <t>Ремонт автомобильной дороги "Подъездная дорога к сп.Усть-Юган участок 3 (от северной границы п.Усть-Юган до южной границы п.Юганская Обь)", протяженностью 14,365 км</t>
  </si>
  <si>
    <t>Субсидии, иные межбюдждетные трансферты на  ремонт автомобильных дорог общего пользования местного значения поселений</t>
  </si>
  <si>
    <t>Наименование мероприятия/мероприятия</t>
  </si>
  <si>
    <t>Финансовые затраты на реализацию муниципальной программы (планируемое освоение)</t>
  </si>
  <si>
    <t>Администрация гп.Пойковский            (заместитель директора МКУ "Служба ЖКХ и благоустройства гп.Пойковский",              255-557)</t>
  </si>
  <si>
    <t>федеральный бюджет</t>
  </si>
  <si>
    <t>бюджет автономного округа</t>
  </si>
  <si>
    <t>местный бюджет</t>
  </si>
  <si>
    <t>средства по Соглашениям по передаче полномочий **</t>
  </si>
  <si>
    <t>средства поселений ***</t>
  </si>
  <si>
    <t xml:space="preserve">Ответственный исполнитель
(Департамент строительства и жилищно-коммунального комплекса Нефтеюганского района) </t>
  </si>
  <si>
    <t>Департамент строительства и жилищно-коммунального комплекса Нефтеюганского района(отдел по транспорту и дорогам)/Администрации поселений Нефтеюганского района</t>
  </si>
  <si>
    <t>1.1.1.</t>
  </si>
  <si>
    <t>1.2.1.2.</t>
  </si>
  <si>
    <t>1.2.1.3.</t>
  </si>
  <si>
    <t>1.2.1.4.</t>
  </si>
  <si>
    <t>1.2.1.5.</t>
  </si>
  <si>
    <t>1.2.1.6.</t>
  </si>
  <si>
    <t>1.2.1.7.</t>
  </si>
  <si>
    <t>1.2.1.8.</t>
  </si>
  <si>
    <t>1.2.2.1.</t>
  </si>
  <si>
    <t>1.2.2.2.</t>
  </si>
  <si>
    <t>1.2.2.3.</t>
  </si>
  <si>
    <t>1.2.2.4.</t>
  </si>
  <si>
    <t>1.2.2.5.</t>
  </si>
  <si>
    <t>1.2.2.6.</t>
  </si>
  <si>
    <t>1.2.2.7.</t>
  </si>
  <si>
    <t>к муниципальной программе  Нефтеюганского района"Развитие транспортной системы " на 2023 год</t>
  </si>
  <si>
    <t xml:space="preserve"> Отдел по транспорту и дорогам Гончарова Л.Г., начальник отдела, 250-186 / Отдел проектных работ и обеспечения текущей застройки, Калита Е.В., начальник отдела, 250-308; Отдел строительного контроля и технического надзора, Попугаев И.В., начальник отдела, 250-241</t>
  </si>
  <si>
    <t xml:space="preserve">Отдел по транспорту и дорогамГончарова Л.Г., начальник отдела, 250-186/ Отдел проектных работ и обеспечения текущей застройки, Калита Е.В., начальник отдела, 250-308 </t>
  </si>
  <si>
    <t xml:space="preserve"> Отдел по транспорту и дорогам Гончарова Л.Г., начальник отдела, 250-186 / Отдел строительного контроля и технического надзора, Попугаев И.В., начальник отдела, 250-223</t>
  </si>
  <si>
    <t xml:space="preserve"> Отдел по транспорту и дорогам Гончарова Л.Г., начальник отдела, 250-186 / Отдел проектных работ и обеспечения текущей застройки, Калита Е.В., начальник отдела, 250-308; Отдел строительного контроля и технического надзора, Попугаев И.В., начальник отдела, 250-223</t>
  </si>
  <si>
    <t>Отдел по транспорту и дорогам Гончарова Л.Г., начальник отдела, 250-186 / Отдел строительного контроля и технического надзора, Попугаев И.В., начальник отдела, 250-223</t>
  </si>
  <si>
    <t xml:space="preserve">      Отдел по транспорту и дорогам Гончарова Л.Г., начальник отдела, 250-186 / Отдел проектных работ и обеспечения текущей застройки, Калита Е.В., начальник отдела, 250-308; Отдел строительного контроля и технического надзора, Попугаев И.В., начальник отдела, 250-223</t>
  </si>
  <si>
    <t xml:space="preserve">Департамент строительства и жилищно-коммунального комплекса Нефтеюганского района (Отдел по транспорту и дорогам,  Гончарова Л.Г., начальник отдела, 250-186)/ Администрация сп.Салым (Шарифова Е.Е., ведущий специалист, 290-444) </t>
  </si>
  <si>
    <t>Ремонт автомобильной дороги «Подъезд к пгт. Пойковский», (замена водопропускной трубы на км 1+499)</t>
  </si>
  <si>
    <t>1.2.1.9.</t>
  </si>
  <si>
    <t>Устройство автоматического пункта весогабаритного контроля и фотовидеофиксации правонарушений на а/д "Подъездная автодорога к сп.Усть-Юган" (ПИР)                            1 участок</t>
  </si>
  <si>
    <t>Основное мероприятие "Обеспечение повышения качества и доступности транспортных услуг, оказываемых с использованием автомобильного транспорта" (показатель №1 таблица 1)</t>
  </si>
  <si>
    <t>Основное мероприятие "Капитальный ремонт, ремонт и содержание  автомобильных дорог и искусственных дорожных сооружений общего пользования местного значения муниципального района"  (показатель №2 таблица 1, №1,2,3 таблицы 8)</t>
  </si>
  <si>
    <t>Основное мероприятие "Строительство, реконструкция, капитальный ремонт, ремонт и содержание автомобильных дорог общего пользования местного значения поселений"   (показатель №2 таблица 1, №1,2,3 таблицы 8)</t>
  </si>
  <si>
    <t xml:space="preserve">Соисполнитель 1 (Муниципальное казённое учреждение   «Управление капитального строительства и жилищно-коммунального комплекса Нефтеюганского района»)
 </t>
  </si>
  <si>
    <t>Соисполнитель 2 (Администрации поселений Нефтеюганского района)</t>
  </si>
  <si>
    <t xml:space="preserve">Содержание автомобильной дороги "Подъездная автодорога в районе К-253 Мамонтовского месторождения" </t>
  </si>
  <si>
    <t>Капитальный ремонт моста на км 2+986 а/д  "Подъезд к пгт.Пойковский", "Подъезд к пгт.Пойковский №2" (ПИР)</t>
  </si>
  <si>
    <t>Капитальный ремонт моста на км 2+986 а/д  "Подъезд к пгт.Пойковский", "Подъезд к пгт.Пойковский №2" (СМР)</t>
  </si>
  <si>
    <t>Содержание автомобильной дороги "Подъездная дорога к сп.Усть-Юган"                                                                                    (4 участка)</t>
  </si>
  <si>
    <t xml:space="preserve">Содержание автомобильной дороги "Подъезд к п.Каркатеевы" участок 1,2                         </t>
  </si>
  <si>
    <t>Содержание пешеходного моста на 510 км ст.Салым линии Тюмень-Нижневартовск</t>
  </si>
  <si>
    <t xml:space="preserve">Содержание автомобильной дороги  "Подъезд к пгт.Пойковский ", "Подъезд к пгт.Пойковский № 2" </t>
  </si>
  <si>
    <t xml:space="preserve">Содержание автомобильной дороги "Подъезд к п.Сивыс-Ях",  "Проезд Линейный участок 1" </t>
  </si>
  <si>
    <t>Начальник отдела по транспорту и дорогам департамента строительства и жилищно-коммунального комплекса Нефтеюганского района</t>
  </si>
  <si>
    <t>Л.Г.Гончарова</t>
  </si>
  <si>
    <t>Директор МКУ "Управление капитального строительства и жилищно-коммунального комплекса Нефтеюганского района"</t>
  </si>
  <si>
    <t>С.М.Бабин</t>
  </si>
  <si>
    <t xml:space="preserve">Директор департамента строительства и жилищно-коммунального                                                                                                                                                                                                                                                                                               комплекса Нефтеюганского района - заместитель главы района                                                                                                                                                                                           </t>
  </si>
  <si>
    <t xml:space="preserve">                    _______________________________________В.С.Кошаков                                                                                                                                                                                                     (куратор ответственного исполнителя)</t>
  </si>
  <si>
    <t xml:space="preserve">Департамент строительства и жилищно-коммунального комплекса Нефтеюганского района (отдел по транспорту и дорогам)/Администрации поселений Нефтеюганского района  </t>
  </si>
  <si>
    <t>1.4.</t>
  </si>
  <si>
    <t>1.4.1.</t>
  </si>
  <si>
    <t xml:space="preserve">Основное мероприятие "Капитальный ремонт, ремонт и содержание  автомобильных дорог и искусственных дорожных сооружений необщего пользования местного значения муниципального района" (показатель №2 таблица 1, №1,2,3 таблица 8) </t>
  </si>
  <si>
    <t>Департамент строительства и жилищно-коммунального комплекса Нефтеюганского района(отдел по транспорту и дорогам)</t>
  </si>
  <si>
    <t>Департамент строительства и жилищно-коммунального комплекса Нефтеюганского района (отдел по транспорту и дорогам)</t>
  </si>
  <si>
    <t>1.3.1.1.1.</t>
  </si>
  <si>
    <t>Капитальный ремонт автодороги улица №6 (дорога, тротуар, освещение, ливневая канализация)</t>
  </si>
  <si>
    <t>Исп. Рахматуллина Э.И. 8(3463)229699</t>
  </si>
  <si>
    <t xml:space="preserve">                                                  </t>
  </si>
  <si>
    <t xml:space="preserve">                      "_____" _______________ 2023 года</t>
  </si>
  <si>
    <t xml:space="preserve">(в соответствии с постановлением администрации Нефтеюганского района от 19.05.2023 № 691-па-нпа «О муниципальной програме Нефтеюганского района "Развитие транспортной системы»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</si>
</sst>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000_р_._-;\-* #,##0.000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1"/>
      <color theme="0"/>
      <name val="Times New Roman"/>
      <family val="1"/>
      <charset val="204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/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65" fontId="9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7" fillId="0" borderId="0" xfId="0" applyNumberFormat="1" applyFont="1" applyFill="1"/>
    <xf numFmtId="0" fontId="7" fillId="0" borderId="0" xfId="0" applyFont="1" applyFill="1"/>
    <xf numFmtId="0" fontId="2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/>
    <xf numFmtId="0" fontId="1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0" fontId="1" fillId="0" borderId="1" xfId="0" applyFont="1" applyBorder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/>
    <xf numFmtId="165" fontId="9" fillId="2" borderId="2" xfId="0" applyNumberFormat="1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left" vertical="center" wrapText="1"/>
    </xf>
    <xf numFmtId="165" fontId="10" fillId="2" borderId="2" xfId="0" applyNumberFormat="1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left" vertical="center"/>
    </xf>
    <xf numFmtId="165" fontId="10" fillId="2" borderId="2" xfId="0" applyNumberFormat="1" applyFont="1" applyFill="1" applyBorder="1" applyAlignment="1">
      <alignment horizontal="left" vertical="center"/>
    </xf>
    <xf numFmtId="165" fontId="9" fillId="2" borderId="2" xfId="0" applyNumberFormat="1" applyFont="1" applyFill="1" applyBorder="1" applyAlignment="1">
      <alignment horizontal="left" vertical="center"/>
    </xf>
    <xf numFmtId="165" fontId="2" fillId="0" borderId="2" xfId="0" applyNumberFormat="1" applyFont="1" applyFill="1" applyBorder="1" applyAlignment="1">
      <alignment horizontal="left" vertical="center" wrapText="1"/>
    </xf>
    <xf numFmtId="165" fontId="1" fillId="0" borderId="2" xfId="0" applyNumberFormat="1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" fillId="0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38"/>
  <sheetViews>
    <sheetView tabSelected="1" view="pageBreakPreview" zoomScale="80" zoomScaleNormal="60" zoomScaleSheetLayoutView="80" workbookViewId="0">
      <selection activeCell="K207" sqref="K207"/>
    </sheetView>
  </sheetViews>
  <sheetFormatPr defaultColWidth="9.140625" defaultRowHeight="15" x14ac:dyDescent="0.25"/>
  <cols>
    <col min="1" max="1" width="6.7109375" style="35" customWidth="1"/>
    <col min="2" max="2" width="22.42578125" style="1" customWidth="1"/>
    <col min="3" max="3" width="21.85546875" style="1" customWidth="1"/>
    <col min="4" max="4" width="17.140625" style="1" customWidth="1"/>
    <col min="5" max="5" width="24.7109375" style="1" bestFit="1" customWidth="1"/>
    <col min="6" max="6" width="14.7109375" style="51" customWidth="1"/>
    <col min="7" max="9" width="21.85546875" style="51" bestFit="1" customWidth="1"/>
    <col min="10" max="10" width="22.5703125" style="51" customWidth="1"/>
    <col min="11" max="11" width="19.42578125" style="51" bestFit="1" customWidth="1"/>
    <col min="12" max="12" width="23.28515625" style="51" bestFit="1" customWidth="1"/>
    <col min="13" max="13" width="15.42578125" style="51" customWidth="1"/>
    <col min="14" max="14" width="16.5703125" style="51" customWidth="1"/>
    <col min="15" max="15" width="19.85546875" style="51" customWidth="1"/>
    <col min="16" max="16" width="18.5703125" style="51" customWidth="1"/>
    <col min="17" max="17" width="16.85546875" style="51" customWidth="1"/>
    <col min="18" max="16384" width="9.140625" style="1"/>
  </cols>
  <sheetData>
    <row r="1" spans="1:17" ht="48" customHeight="1" x14ac:dyDescent="0.25">
      <c r="A1" s="65"/>
      <c r="F1" s="54"/>
      <c r="L1" s="81" t="s">
        <v>45</v>
      </c>
      <c r="M1" s="81"/>
      <c r="N1" s="81"/>
      <c r="O1" s="81"/>
      <c r="P1" s="81"/>
      <c r="Q1" s="66"/>
    </row>
    <row r="2" spans="1:17" ht="48" customHeight="1" x14ac:dyDescent="0.25">
      <c r="A2" s="65"/>
      <c r="F2" s="54"/>
      <c r="L2" s="82" t="s">
        <v>134</v>
      </c>
      <c r="M2" s="82"/>
      <c r="N2" s="82"/>
      <c r="O2" s="82"/>
      <c r="P2" s="82"/>
      <c r="Q2" s="66"/>
    </row>
    <row r="3" spans="1:17" ht="33.950000000000003" customHeight="1" x14ac:dyDescent="0.25">
      <c r="A3" s="65"/>
      <c r="F3" s="54"/>
      <c r="L3" s="83" t="s">
        <v>135</v>
      </c>
      <c r="M3" s="83"/>
      <c r="N3" s="83"/>
      <c r="O3" s="83"/>
      <c r="P3" s="83"/>
      <c r="Q3" s="66"/>
    </row>
    <row r="4" spans="1:17" ht="18" customHeight="1" x14ac:dyDescent="0.25">
      <c r="F4" s="54"/>
      <c r="M4" s="99" t="s">
        <v>146</v>
      </c>
      <c r="N4" s="99"/>
      <c r="O4" s="99"/>
      <c r="P4" s="99"/>
      <c r="Q4" s="99"/>
    </row>
    <row r="5" spans="1:17" s="43" customFormat="1" ht="38.25" customHeight="1" x14ac:dyDescent="0.25">
      <c r="A5" s="70"/>
      <c r="F5" s="54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 ht="32.25" customHeight="1" x14ac:dyDescent="0.25">
      <c r="A6" s="106" t="s">
        <v>41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</row>
    <row r="7" spans="1:17" ht="22.5" customHeight="1" x14ac:dyDescent="0.25">
      <c r="A7" s="107" t="s">
        <v>106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</row>
    <row r="8" spans="1:17" ht="24" customHeight="1" x14ac:dyDescent="0.25">
      <c r="A8" s="93" t="s">
        <v>147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</row>
    <row r="9" spans="1:17" x14ac:dyDescent="0.25">
      <c r="P9" s="100" t="s">
        <v>43</v>
      </c>
      <c r="Q9" s="100"/>
    </row>
    <row r="10" spans="1:17" ht="86.25" customHeight="1" x14ac:dyDescent="0.25">
      <c r="A10" s="101" t="s">
        <v>0</v>
      </c>
      <c r="B10" s="101" t="s">
        <v>81</v>
      </c>
      <c r="C10" s="90" t="s">
        <v>61</v>
      </c>
      <c r="D10" s="101" t="s">
        <v>34</v>
      </c>
      <c r="E10" s="101" t="s">
        <v>37</v>
      </c>
      <c r="F10" s="95" t="s">
        <v>82</v>
      </c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</row>
    <row r="11" spans="1:17" ht="34.5" customHeight="1" x14ac:dyDescent="0.25">
      <c r="A11" s="101"/>
      <c r="B11" s="101"/>
      <c r="C11" s="92"/>
      <c r="D11" s="101"/>
      <c r="E11" s="101"/>
      <c r="F11" s="57" t="s">
        <v>13</v>
      </c>
      <c r="G11" s="57" t="s">
        <v>14</v>
      </c>
      <c r="H11" s="57" t="s">
        <v>15</v>
      </c>
      <c r="I11" s="52" t="s">
        <v>16</v>
      </c>
      <c r="J11" s="52" t="s">
        <v>17</v>
      </c>
      <c r="K11" s="52" t="s">
        <v>18</v>
      </c>
      <c r="L11" s="56" t="s">
        <v>19</v>
      </c>
      <c r="M11" s="52" t="s">
        <v>20</v>
      </c>
      <c r="N11" s="52" t="s">
        <v>21</v>
      </c>
      <c r="O11" s="57" t="s">
        <v>22</v>
      </c>
      <c r="P11" s="52" t="s">
        <v>23</v>
      </c>
      <c r="Q11" s="52" t="s">
        <v>24</v>
      </c>
    </row>
    <row r="12" spans="1:17" s="3" customFormat="1" ht="15" customHeight="1" x14ac:dyDescent="0.2">
      <c r="A12" s="8">
        <v>1</v>
      </c>
      <c r="B12" s="8">
        <v>2</v>
      </c>
      <c r="C12" s="8">
        <v>3</v>
      </c>
      <c r="D12" s="8">
        <v>4</v>
      </c>
      <c r="E12" s="12">
        <v>5</v>
      </c>
      <c r="F12" s="53">
        <v>6</v>
      </c>
      <c r="G12" s="53">
        <v>7</v>
      </c>
      <c r="H12" s="53">
        <v>8</v>
      </c>
      <c r="I12" s="53">
        <v>9</v>
      </c>
      <c r="J12" s="53">
        <v>10</v>
      </c>
      <c r="K12" s="53">
        <v>11</v>
      </c>
      <c r="L12" s="53">
        <v>12</v>
      </c>
      <c r="M12" s="53">
        <v>13</v>
      </c>
      <c r="N12" s="53">
        <v>14</v>
      </c>
      <c r="O12" s="53">
        <v>15</v>
      </c>
      <c r="P12" s="53">
        <v>16</v>
      </c>
      <c r="Q12" s="53">
        <v>17</v>
      </c>
    </row>
    <row r="13" spans="1:17" s="3" customFormat="1" ht="27" customHeight="1" x14ac:dyDescent="0.2">
      <c r="A13" s="96" t="s">
        <v>67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8"/>
    </row>
    <row r="14" spans="1:17" ht="21.75" customHeight="1" x14ac:dyDescent="0.25">
      <c r="A14" s="84" t="s">
        <v>3</v>
      </c>
      <c r="B14" s="84" t="s">
        <v>117</v>
      </c>
      <c r="C14" s="84" t="s">
        <v>136</v>
      </c>
      <c r="D14" s="61" t="s">
        <v>35</v>
      </c>
      <c r="E14" s="74">
        <f>SUM(F14:Q14)</f>
        <v>36000</v>
      </c>
      <c r="F14" s="74">
        <f>F15+F16+F17+F18+F20</f>
        <v>0</v>
      </c>
      <c r="G14" s="74">
        <f t="shared" ref="G14:Q14" si="0">G15+G16+G17+G18+G20</f>
        <v>0</v>
      </c>
      <c r="H14" s="74">
        <f t="shared" si="0"/>
        <v>0</v>
      </c>
      <c r="I14" s="74">
        <f t="shared" si="0"/>
        <v>0</v>
      </c>
      <c r="J14" s="74">
        <f t="shared" si="0"/>
        <v>0</v>
      </c>
      <c r="K14" s="74">
        <f t="shared" si="0"/>
        <v>0</v>
      </c>
      <c r="L14" s="74">
        <f t="shared" si="0"/>
        <v>0</v>
      </c>
      <c r="M14" s="74">
        <f t="shared" si="0"/>
        <v>0</v>
      </c>
      <c r="N14" s="74">
        <f t="shared" si="0"/>
        <v>0</v>
      </c>
      <c r="O14" s="74">
        <f t="shared" si="0"/>
        <v>0</v>
      </c>
      <c r="P14" s="74">
        <f t="shared" si="0"/>
        <v>0</v>
      </c>
      <c r="Q14" s="74">
        <f t="shared" si="0"/>
        <v>36000</v>
      </c>
    </row>
    <row r="15" spans="1:17" ht="28.5" customHeight="1" x14ac:dyDescent="0.25">
      <c r="A15" s="85"/>
      <c r="B15" s="85"/>
      <c r="C15" s="85"/>
      <c r="D15" s="62" t="s">
        <v>84</v>
      </c>
      <c r="E15" s="72">
        <f t="shared" ref="E15:E19" si="1">SUM(F15:Q15)</f>
        <v>0</v>
      </c>
      <c r="F15" s="72">
        <f t="shared" ref="F15:F19" si="2">SUM(G15:R15)</f>
        <v>0</v>
      </c>
      <c r="G15" s="72">
        <f t="shared" ref="G15:G19" si="3">SUM(H15:S15)</f>
        <v>0</v>
      </c>
      <c r="H15" s="72">
        <f t="shared" ref="H15:H19" si="4">SUM(I15:T15)</f>
        <v>0</v>
      </c>
      <c r="I15" s="72">
        <f t="shared" ref="I15:I19" si="5">SUM(J15:U15)</f>
        <v>0</v>
      </c>
      <c r="J15" s="72">
        <f t="shared" ref="J15:J19" si="6">SUM(K15:V15)</f>
        <v>0</v>
      </c>
      <c r="K15" s="72">
        <f t="shared" ref="K15:K19" si="7">SUM(L15:W15)</f>
        <v>0</v>
      </c>
      <c r="L15" s="72">
        <f t="shared" ref="L15:L19" si="8">SUM(M15:X15)</f>
        <v>0</v>
      </c>
      <c r="M15" s="72">
        <f t="shared" ref="M15:M19" si="9">SUM(N15:Y15)</f>
        <v>0</v>
      </c>
      <c r="N15" s="72">
        <f t="shared" ref="N15:N19" si="10">SUM(O15:Z15)</f>
        <v>0</v>
      </c>
      <c r="O15" s="72">
        <f t="shared" ref="O15:O19" si="11">SUM(P15:AA15)</f>
        <v>0</v>
      </c>
      <c r="P15" s="72">
        <f t="shared" ref="P15:P19" si="12">SUM(Q15:AB15)</f>
        <v>0</v>
      </c>
      <c r="Q15" s="72">
        <f t="shared" ref="Q15:Q19" si="13">SUM(R15:AC15)</f>
        <v>0</v>
      </c>
    </row>
    <row r="16" spans="1:17" ht="50.25" customHeight="1" x14ac:dyDescent="0.25">
      <c r="A16" s="85"/>
      <c r="B16" s="85"/>
      <c r="C16" s="85"/>
      <c r="D16" s="62" t="s">
        <v>85</v>
      </c>
      <c r="E16" s="72">
        <f t="shared" si="1"/>
        <v>0</v>
      </c>
      <c r="F16" s="72">
        <f t="shared" si="2"/>
        <v>0</v>
      </c>
      <c r="G16" s="72">
        <f t="shared" si="3"/>
        <v>0</v>
      </c>
      <c r="H16" s="72">
        <f t="shared" si="4"/>
        <v>0</v>
      </c>
      <c r="I16" s="72">
        <f t="shared" si="5"/>
        <v>0</v>
      </c>
      <c r="J16" s="72">
        <f t="shared" si="6"/>
        <v>0</v>
      </c>
      <c r="K16" s="72">
        <f t="shared" si="7"/>
        <v>0</v>
      </c>
      <c r="L16" s="72">
        <f t="shared" si="8"/>
        <v>0</v>
      </c>
      <c r="M16" s="72">
        <f t="shared" si="9"/>
        <v>0</v>
      </c>
      <c r="N16" s="72">
        <f t="shared" si="10"/>
        <v>0</v>
      </c>
      <c r="O16" s="72">
        <f t="shared" si="11"/>
        <v>0</v>
      </c>
      <c r="P16" s="72">
        <f t="shared" si="12"/>
        <v>0</v>
      </c>
      <c r="Q16" s="72">
        <f t="shared" si="13"/>
        <v>0</v>
      </c>
    </row>
    <row r="17" spans="1:17" ht="30" customHeight="1" x14ac:dyDescent="0.25">
      <c r="A17" s="85"/>
      <c r="B17" s="85"/>
      <c r="C17" s="85"/>
      <c r="D17" s="62" t="s">
        <v>86</v>
      </c>
      <c r="E17" s="72">
        <f t="shared" si="1"/>
        <v>0</v>
      </c>
      <c r="F17" s="72">
        <f t="shared" si="2"/>
        <v>0</v>
      </c>
      <c r="G17" s="72">
        <f t="shared" si="3"/>
        <v>0</v>
      </c>
      <c r="H17" s="72">
        <f t="shared" si="4"/>
        <v>0</v>
      </c>
      <c r="I17" s="72">
        <f t="shared" si="5"/>
        <v>0</v>
      </c>
      <c r="J17" s="72">
        <f t="shared" si="6"/>
        <v>0</v>
      </c>
      <c r="K17" s="72">
        <f t="shared" si="7"/>
        <v>0</v>
      </c>
      <c r="L17" s="72">
        <f t="shared" si="8"/>
        <v>0</v>
      </c>
      <c r="M17" s="72">
        <f t="shared" si="9"/>
        <v>0</v>
      </c>
      <c r="N17" s="72">
        <f t="shared" si="10"/>
        <v>0</v>
      </c>
      <c r="O17" s="72">
        <f t="shared" si="11"/>
        <v>0</v>
      </c>
      <c r="P17" s="72">
        <f t="shared" si="12"/>
        <v>0</v>
      </c>
      <c r="Q17" s="72">
        <f t="shared" si="13"/>
        <v>0</v>
      </c>
    </row>
    <row r="18" spans="1:17" ht="64.5" customHeight="1" x14ac:dyDescent="0.25">
      <c r="A18" s="85"/>
      <c r="B18" s="132"/>
      <c r="C18" s="85"/>
      <c r="D18" s="63" t="s">
        <v>87</v>
      </c>
      <c r="E18" s="72">
        <f t="shared" si="1"/>
        <v>0</v>
      </c>
      <c r="F18" s="72">
        <f t="shared" si="2"/>
        <v>0</v>
      </c>
      <c r="G18" s="72">
        <f t="shared" si="3"/>
        <v>0</v>
      </c>
      <c r="H18" s="72">
        <f t="shared" si="4"/>
        <v>0</v>
      </c>
      <c r="I18" s="72">
        <f t="shared" si="5"/>
        <v>0</v>
      </c>
      <c r="J18" s="72">
        <f t="shared" si="6"/>
        <v>0</v>
      </c>
      <c r="K18" s="72">
        <f t="shared" si="7"/>
        <v>0</v>
      </c>
      <c r="L18" s="72">
        <f t="shared" si="8"/>
        <v>0</v>
      </c>
      <c r="M18" s="72">
        <f t="shared" si="9"/>
        <v>0</v>
      </c>
      <c r="N18" s="72">
        <f t="shared" si="10"/>
        <v>0</v>
      </c>
      <c r="O18" s="72">
        <f t="shared" si="11"/>
        <v>0</v>
      </c>
      <c r="P18" s="72">
        <f t="shared" si="12"/>
        <v>0</v>
      </c>
      <c r="Q18" s="72">
        <f t="shared" si="13"/>
        <v>0</v>
      </c>
    </row>
    <row r="19" spans="1:17" ht="33" customHeight="1" x14ac:dyDescent="0.25">
      <c r="A19" s="85"/>
      <c r="B19" s="132"/>
      <c r="C19" s="85"/>
      <c r="D19" s="63" t="s">
        <v>88</v>
      </c>
      <c r="E19" s="72">
        <f t="shared" si="1"/>
        <v>0</v>
      </c>
      <c r="F19" s="72">
        <f t="shared" si="2"/>
        <v>0</v>
      </c>
      <c r="G19" s="72">
        <f t="shared" si="3"/>
        <v>0</v>
      </c>
      <c r="H19" s="72">
        <f t="shared" si="4"/>
        <v>0</v>
      </c>
      <c r="I19" s="72">
        <f t="shared" si="5"/>
        <v>0</v>
      </c>
      <c r="J19" s="72">
        <f t="shared" si="6"/>
        <v>0</v>
      </c>
      <c r="K19" s="72">
        <f t="shared" si="7"/>
        <v>0</v>
      </c>
      <c r="L19" s="72">
        <f t="shared" si="8"/>
        <v>0</v>
      </c>
      <c r="M19" s="72">
        <f t="shared" si="9"/>
        <v>0</v>
      </c>
      <c r="N19" s="72">
        <f t="shared" si="10"/>
        <v>0</v>
      </c>
      <c r="O19" s="72">
        <f t="shared" si="11"/>
        <v>0</v>
      </c>
      <c r="P19" s="72">
        <f t="shared" si="12"/>
        <v>0</v>
      </c>
      <c r="Q19" s="72">
        <f t="shared" si="13"/>
        <v>0</v>
      </c>
    </row>
    <row r="20" spans="1:17" ht="24" customHeight="1" x14ac:dyDescent="0.25">
      <c r="A20" s="86"/>
      <c r="B20" s="133"/>
      <c r="C20" s="86"/>
      <c r="D20" s="63" t="s">
        <v>47</v>
      </c>
      <c r="E20" s="72">
        <f>F20+G20+H20+I20+J20+K20+L20+M20+N20+O20+P20+Q20</f>
        <v>36000</v>
      </c>
      <c r="F20" s="134">
        <f t="shared" ref="F20:P20" si="14">F27</f>
        <v>0</v>
      </c>
      <c r="G20" s="134">
        <f t="shared" si="14"/>
        <v>0</v>
      </c>
      <c r="H20" s="134">
        <f t="shared" si="14"/>
        <v>0</v>
      </c>
      <c r="I20" s="134">
        <f t="shared" si="14"/>
        <v>0</v>
      </c>
      <c r="J20" s="134">
        <f t="shared" si="14"/>
        <v>0</v>
      </c>
      <c r="K20" s="134">
        <f t="shared" si="14"/>
        <v>0</v>
      </c>
      <c r="L20" s="134">
        <f t="shared" si="14"/>
        <v>0</v>
      </c>
      <c r="M20" s="134">
        <f t="shared" si="14"/>
        <v>0</v>
      </c>
      <c r="N20" s="134">
        <f t="shared" si="14"/>
        <v>0</v>
      </c>
      <c r="O20" s="134">
        <f t="shared" si="14"/>
        <v>0</v>
      </c>
      <c r="P20" s="134">
        <f t="shared" si="14"/>
        <v>0</v>
      </c>
      <c r="Q20" s="74">
        <v>36000</v>
      </c>
    </row>
    <row r="21" spans="1:17" ht="26.25" customHeight="1" x14ac:dyDescent="0.25">
      <c r="A21" s="84" t="s">
        <v>91</v>
      </c>
      <c r="B21" s="90" t="s">
        <v>75</v>
      </c>
      <c r="C21" s="90" t="s">
        <v>113</v>
      </c>
      <c r="D21" s="9" t="s">
        <v>35</v>
      </c>
      <c r="E21" s="74">
        <f>E22+E23+E24+E25+E27</f>
        <v>36000</v>
      </c>
      <c r="F21" s="73">
        <f>F22+F23+F24+F25+F27</f>
        <v>0</v>
      </c>
      <c r="G21" s="73">
        <f t="shared" ref="G21:Q21" si="15">G22+G23+G24+G25+G27</f>
        <v>0</v>
      </c>
      <c r="H21" s="73">
        <f t="shared" si="15"/>
        <v>0</v>
      </c>
      <c r="I21" s="73">
        <f t="shared" si="15"/>
        <v>0</v>
      </c>
      <c r="J21" s="73">
        <f t="shared" si="15"/>
        <v>0</v>
      </c>
      <c r="K21" s="73">
        <f t="shared" si="15"/>
        <v>0</v>
      </c>
      <c r="L21" s="73">
        <f t="shared" si="15"/>
        <v>0</v>
      </c>
      <c r="M21" s="73">
        <f t="shared" si="15"/>
        <v>0</v>
      </c>
      <c r="N21" s="73">
        <f t="shared" si="15"/>
        <v>0</v>
      </c>
      <c r="O21" s="73">
        <f t="shared" si="15"/>
        <v>0</v>
      </c>
      <c r="P21" s="73">
        <f t="shared" si="15"/>
        <v>0</v>
      </c>
      <c r="Q21" s="73">
        <f t="shared" si="15"/>
        <v>36000</v>
      </c>
    </row>
    <row r="22" spans="1:17" ht="34.5" customHeight="1" x14ac:dyDescent="0.25">
      <c r="A22" s="85"/>
      <c r="B22" s="91"/>
      <c r="C22" s="91"/>
      <c r="D22" s="10" t="s">
        <v>84</v>
      </c>
      <c r="E22" s="72">
        <f t="shared" ref="E22:E27" si="16">SUM(F22:Q22)</f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</row>
    <row r="23" spans="1:17" ht="48" customHeight="1" x14ac:dyDescent="0.25">
      <c r="A23" s="85"/>
      <c r="B23" s="91"/>
      <c r="C23" s="91"/>
      <c r="D23" s="10" t="s">
        <v>85</v>
      </c>
      <c r="E23" s="72">
        <f t="shared" si="16"/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</row>
    <row r="24" spans="1:17" ht="36.75" customHeight="1" x14ac:dyDescent="0.25">
      <c r="A24" s="85"/>
      <c r="B24" s="91"/>
      <c r="C24" s="91"/>
      <c r="D24" s="10" t="s">
        <v>86</v>
      </c>
      <c r="E24" s="72">
        <f t="shared" si="16"/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</row>
    <row r="25" spans="1:17" ht="67.5" customHeight="1" x14ac:dyDescent="0.25">
      <c r="A25" s="85"/>
      <c r="B25" s="91"/>
      <c r="C25" s="91"/>
      <c r="D25" s="26" t="s">
        <v>87</v>
      </c>
      <c r="E25" s="72">
        <f t="shared" si="16"/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</row>
    <row r="26" spans="1:17" ht="30" customHeight="1" x14ac:dyDescent="0.25">
      <c r="A26" s="85"/>
      <c r="B26" s="91"/>
      <c r="C26" s="91"/>
      <c r="D26" s="26" t="s">
        <v>88</v>
      </c>
      <c r="E26" s="72">
        <f t="shared" si="16"/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</row>
    <row r="27" spans="1:17" ht="20.25" customHeight="1" x14ac:dyDescent="0.25">
      <c r="A27" s="86"/>
      <c r="B27" s="92"/>
      <c r="C27" s="92"/>
      <c r="D27" s="26" t="s">
        <v>47</v>
      </c>
      <c r="E27" s="72">
        <f t="shared" si="16"/>
        <v>36000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36000</v>
      </c>
    </row>
    <row r="28" spans="1:17" ht="22.5" customHeight="1" x14ac:dyDescent="0.25">
      <c r="A28" s="84" t="s">
        <v>4</v>
      </c>
      <c r="B28" s="84" t="s">
        <v>118</v>
      </c>
      <c r="C28" s="84" t="s">
        <v>141</v>
      </c>
      <c r="D28" s="61" t="s">
        <v>35</v>
      </c>
      <c r="E28" s="74">
        <f>E29+E30+E31+E32+E34</f>
        <v>119060.59195</v>
      </c>
      <c r="F28" s="74">
        <f>F29+F30+F31+F32+F34</f>
        <v>0</v>
      </c>
      <c r="G28" s="74">
        <f t="shared" ref="G28:Q28" si="17">G29+G30+G31+G32+G34</f>
        <v>2155.76098</v>
      </c>
      <c r="H28" s="74">
        <f t="shared" si="17"/>
        <v>1952.6339200000002</v>
      </c>
      <c r="I28" s="74">
        <f t="shared" si="17"/>
        <v>2155.7610300000001</v>
      </c>
      <c r="J28" s="74">
        <f t="shared" si="17"/>
        <v>3837.9775100000002</v>
      </c>
      <c r="K28" s="74">
        <f t="shared" si="17"/>
        <v>2284.6120300000002</v>
      </c>
      <c r="L28" s="74">
        <f t="shared" si="17"/>
        <v>1678.3870699999998</v>
      </c>
      <c r="M28" s="74">
        <f t="shared" si="17"/>
        <v>1571.4032099999999</v>
      </c>
      <c r="N28" s="74">
        <f t="shared" si="17"/>
        <v>1121.4031900000002</v>
      </c>
      <c r="O28" s="74">
        <f t="shared" si="17"/>
        <v>1135.1666800000003</v>
      </c>
      <c r="P28" s="74">
        <f t="shared" si="17"/>
        <v>90424.274489999996</v>
      </c>
      <c r="Q28" s="74">
        <f t="shared" si="17"/>
        <v>10743.21184</v>
      </c>
    </row>
    <row r="29" spans="1:17" ht="33.75" customHeight="1" x14ac:dyDescent="0.25">
      <c r="A29" s="85"/>
      <c r="B29" s="85"/>
      <c r="C29" s="85"/>
      <c r="D29" s="62" t="s">
        <v>84</v>
      </c>
      <c r="E29" s="72">
        <f t="shared" ref="E29:E34" si="18">SUM(F29:Q29)</f>
        <v>0</v>
      </c>
      <c r="F29" s="72">
        <f>F36+F99</f>
        <v>0</v>
      </c>
      <c r="G29" s="72">
        <f t="shared" ref="G29:Q29" si="19">G36+G99</f>
        <v>0</v>
      </c>
      <c r="H29" s="72">
        <f t="shared" si="19"/>
        <v>0</v>
      </c>
      <c r="I29" s="72">
        <f t="shared" si="19"/>
        <v>0</v>
      </c>
      <c r="J29" s="72">
        <f t="shared" si="19"/>
        <v>0</v>
      </c>
      <c r="K29" s="72">
        <f t="shared" si="19"/>
        <v>0</v>
      </c>
      <c r="L29" s="72">
        <f t="shared" si="19"/>
        <v>0</v>
      </c>
      <c r="M29" s="72">
        <f t="shared" si="19"/>
        <v>0</v>
      </c>
      <c r="N29" s="72">
        <f t="shared" si="19"/>
        <v>0</v>
      </c>
      <c r="O29" s="72">
        <f t="shared" si="19"/>
        <v>0</v>
      </c>
      <c r="P29" s="72">
        <f t="shared" si="19"/>
        <v>0</v>
      </c>
      <c r="Q29" s="72">
        <f t="shared" si="19"/>
        <v>0</v>
      </c>
    </row>
    <row r="30" spans="1:17" ht="48" customHeight="1" x14ac:dyDescent="0.25">
      <c r="A30" s="85"/>
      <c r="B30" s="85"/>
      <c r="C30" s="85"/>
      <c r="D30" s="62" t="s">
        <v>85</v>
      </c>
      <c r="E30" s="72">
        <f t="shared" si="18"/>
        <v>0</v>
      </c>
      <c r="F30" s="72">
        <f t="shared" ref="F30:Q34" si="20">F37+F100</f>
        <v>0</v>
      </c>
      <c r="G30" s="72">
        <f t="shared" si="20"/>
        <v>0</v>
      </c>
      <c r="H30" s="72">
        <f t="shared" si="20"/>
        <v>0</v>
      </c>
      <c r="I30" s="72">
        <f t="shared" si="20"/>
        <v>0</v>
      </c>
      <c r="J30" s="72">
        <f t="shared" si="20"/>
        <v>0</v>
      </c>
      <c r="K30" s="72">
        <f t="shared" si="20"/>
        <v>0</v>
      </c>
      <c r="L30" s="72">
        <f t="shared" si="20"/>
        <v>0</v>
      </c>
      <c r="M30" s="72">
        <f t="shared" si="20"/>
        <v>0</v>
      </c>
      <c r="N30" s="72">
        <f t="shared" si="20"/>
        <v>0</v>
      </c>
      <c r="O30" s="72">
        <f t="shared" si="20"/>
        <v>0</v>
      </c>
      <c r="P30" s="72">
        <f t="shared" si="20"/>
        <v>0</v>
      </c>
      <c r="Q30" s="72">
        <f t="shared" si="20"/>
        <v>0</v>
      </c>
    </row>
    <row r="31" spans="1:17" ht="29.25" customHeight="1" x14ac:dyDescent="0.25">
      <c r="A31" s="85"/>
      <c r="B31" s="85"/>
      <c r="C31" s="85"/>
      <c r="D31" s="62" t="s">
        <v>86</v>
      </c>
      <c r="E31" s="72">
        <f t="shared" si="18"/>
        <v>33560.591950000002</v>
      </c>
      <c r="F31" s="72">
        <f t="shared" si="20"/>
        <v>0</v>
      </c>
      <c r="G31" s="72">
        <f t="shared" si="20"/>
        <v>2155.76098</v>
      </c>
      <c r="H31" s="72">
        <f t="shared" si="20"/>
        <v>1952.6339200000002</v>
      </c>
      <c r="I31" s="72">
        <f t="shared" si="20"/>
        <v>2155.7610300000001</v>
      </c>
      <c r="J31" s="72">
        <f t="shared" si="20"/>
        <v>3837.9775100000002</v>
      </c>
      <c r="K31" s="72">
        <f t="shared" si="20"/>
        <v>2284.6120300000002</v>
      </c>
      <c r="L31" s="72">
        <f t="shared" si="20"/>
        <v>1678.3870699999998</v>
      </c>
      <c r="M31" s="72">
        <f t="shared" si="20"/>
        <v>1571.4032099999999</v>
      </c>
      <c r="N31" s="72">
        <f t="shared" si="20"/>
        <v>1121.4031900000002</v>
      </c>
      <c r="O31" s="72">
        <f t="shared" si="20"/>
        <v>1135.1666800000003</v>
      </c>
      <c r="P31" s="72">
        <f t="shared" si="20"/>
        <v>7924.2744899999998</v>
      </c>
      <c r="Q31" s="72">
        <f t="shared" si="20"/>
        <v>7743.2118399999999</v>
      </c>
    </row>
    <row r="32" spans="1:17" ht="64.5" customHeight="1" x14ac:dyDescent="0.25">
      <c r="A32" s="85"/>
      <c r="B32" s="85"/>
      <c r="C32" s="85"/>
      <c r="D32" s="63" t="s">
        <v>87</v>
      </c>
      <c r="E32" s="72">
        <f t="shared" si="18"/>
        <v>0</v>
      </c>
      <c r="F32" s="72">
        <f t="shared" si="20"/>
        <v>0</v>
      </c>
      <c r="G32" s="72">
        <f t="shared" si="20"/>
        <v>0</v>
      </c>
      <c r="H32" s="72">
        <f t="shared" si="20"/>
        <v>0</v>
      </c>
      <c r="I32" s="72">
        <f t="shared" si="20"/>
        <v>0</v>
      </c>
      <c r="J32" s="72">
        <f t="shared" si="20"/>
        <v>0</v>
      </c>
      <c r="K32" s="72">
        <f t="shared" si="20"/>
        <v>0</v>
      </c>
      <c r="L32" s="72">
        <f t="shared" si="20"/>
        <v>0</v>
      </c>
      <c r="M32" s="72">
        <f t="shared" si="20"/>
        <v>0</v>
      </c>
      <c r="N32" s="72">
        <f t="shared" si="20"/>
        <v>0</v>
      </c>
      <c r="O32" s="72">
        <f t="shared" si="20"/>
        <v>0</v>
      </c>
      <c r="P32" s="72">
        <f t="shared" si="20"/>
        <v>0</v>
      </c>
      <c r="Q32" s="72">
        <f t="shared" si="20"/>
        <v>0</v>
      </c>
    </row>
    <row r="33" spans="1:18" ht="30" customHeight="1" x14ac:dyDescent="0.25">
      <c r="A33" s="85"/>
      <c r="B33" s="85"/>
      <c r="C33" s="85"/>
      <c r="D33" s="63" t="s">
        <v>88</v>
      </c>
      <c r="E33" s="72">
        <f t="shared" si="18"/>
        <v>0</v>
      </c>
      <c r="F33" s="72">
        <f t="shared" si="20"/>
        <v>0</v>
      </c>
      <c r="G33" s="72">
        <f t="shared" si="20"/>
        <v>0</v>
      </c>
      <c r="H33" s="72">
        <f t="shared" si="20"/>
        <v>0</v>
      </c>
      <c r="I33" s="72">
        <f t="shared" si="20"/>
        <v>0</v>
      </c>
      <c r="J33" s="72">
        <f t="shared" si="20"/>
        <v>0</v>
      </c>
      <c r="K33" s="72">
        <f t="shared" si="20"/>
        <v>0</v>
      </c>
      <c r="L33" s="72">
        <f t="shared" si="20"/>
        <v>0</v>
      </c>
      <c r="M33" s="72">
        <f t="shared" si="20"/>
        <v>0</v>
      </c>
      <c r="N33" s="72">
        <f t="shared" si="20"/>
        <v>0</v>
      </c>
      <c r="O33" s="72">
        <f t="shared" si="20"/>
        <v>0</v>
      </c>
      <c r="P33" s="72">
        <f t="shared" si="20"/>
        <v>0</v>
      </c>
      <c r="Q33" s="72">
        <f t="shared" si="20"/>
        <v>0</v>
      </c>
    </row>
    <row r="34" spans="1:18" ht="45.75" customHeight="1" x14ac:dyDescent="0.25">
      <c r="A34" s="86"/>
      <c r="B34" s="86"/>
      <c r="C34" s="86"/>
      <c r="D34" s="63" t="s">
        <v>47</v>
      </c>
      <c r="E34" s="72">
        <f t="shared" si="18"/>
        <v>85500</v>
      </c>
      <c r="F34" s="72">
        <f t="shared" si="20"/>
        <v>0</v>
      </c>
      <c r="G34" s="72">
        <f t="shared" si="20"/>
        <v>0</v>
      </c>
      <c r="H34" s="72">
        <f t="shared" si="20"/>
        <v>0</v>
      </c>
      <c r="I34" s="72">
        <f t="shared" si="20"/>
        <v>0</v>
      </c>
      <c r="J34" s="72">
        <f t="shared" si="20"/>
        <v>0</v>
      </c>
      <c r="K34" s="72">
        <f t="shared" si="20"/>
        <v>0</v>
      </c>
      <c r="L34" s="72">
        <f t="shared" si="20"/>
        <v>0</v>
      </c>
      <c r="M34" s="72">
        <f t="shared" si="20"/>
        <v>0</v>
      </c>
      <c r="N34" s="72">
        <f t="shared" si="20"/>
        <v>0</v>
      </c>
      <c r="O34" s="72">
        <f t="shared" si="20"/>
        <v>0</v>
      </c>
      <c r="P34" s="72">
        <f t="shared" si="20"/>
        <v>82500</v>
      </c>
      <c r="Q34" s="72">
        <f t="shared" si="20"/>
        <v>3000</v>
      </c>
      <c r="R34" s="58"/>
    </row>
    <row r="35" spans="1:18" s="51" customFormat="1" ht="24" customHeight="1" x14ac:dyDescent="0.25">
      <c r="A35" s="89" t="s">
        <v>68</v>
      </c>
      <c r="B35" s="89" t="s">
        <v>66</v>
      </c>
      <c r="C35" s="89" t="s">
        <v>107</v>
      </c>
      <c r="D35" s="9" t="s">
        <v>35</v>
      </c>
      <c r="E35" s="74">
        <f>E36+E37+E38+E39+E41</f>
        <v>94963.456910000008</v>
      </c>
      <c r="F35" s="74">
        <f>F36+F37+F38+F39+F41</f>
        <v>0</v>
      </c>
      <c r="G35" s="74">
        <f t="shared" ref="G35:Q35" si="21">G36+G37+G38+G39+G41</f>
        <v>0</v>
      </c>
      <c r="H35" s="74">
        <f t="shared" si="21"/>
        <v>0</v>
      </c>
      <c r="I35" s="74">
        <f t="shared" si="21"/>
        <v>0</v>
      </c>
      <c r="J35" s="74">
        <f t="shared" si="21"/>
        <v>0</v>
      </c>
      <c r="K35" s="74">
        <f t="shared" si="21"/>
        <v>0</v>
      </c>
      <c r="L35" s="74">
        <f t="shared" si="21"/>
        <v>0</v>
      </c>
      <c r="M35" s="74">
        <f t="shared" si="21"/>
        <v>0</v>
      </c>
      <c r="N35" s="74">
        <f t="shared" si="21"/>
        <v>0</v>
      </c>
      <c r="O35" s="74">
        <f t="shared" si="21"/>
        <v>0</v>
      </c>
      <c r="P35" s="74">
        <f t="shared" si="21"/>
        <v>88081.922420000003</v>
      </c>
      <c r="Q35" s="74">
        <f t="shared" si="21"/>
        <v>6881.53449</v>
      </c>
    </row>
    <row r="36" spans="1:18" s="51" customFormat="1" ht="34.5" customHeight="1" x14ac:dyDescent="0.25">
      <c r="A36" s="87"/>
      <c r="B36" s="87"/>
      <c r="C36" s="87"/>
      <c r="D36" s="10" t="s">
        <v>84</v>
      </c>
      <c r="E36" s="72">
        <f t="shared" ref="E36:E41" si="22">SUM(F36:Q36)</f>
        <v>0</v>
      </c>
      <c r="F36" s="72">
        <f>F43+F50+F57+F64+F71+F78+F85+F92</f>
        <v>0</v>
      </c>
      <c r="G36" s="72">
        <f t="shared" ref="G36:Q36" si="23">G43+G50+G57+G64+G71+G78+G85+G92</f>
        <v>0</v>
      </c>
      <c r="H36" s="72">
        <f t="shared" si="23"/>
        <v>0</v>
      </c>
      <c r="I36" s="72">
        <f t="shared" si="23"/>
        <v>0</v>
      </c>
      <c r="J36" s="72">
        <f t="shared" si="23"/>
        <v>0</v>
      </c>
      <c r="K36" s="72">
        <f t="shared" si="23"/>
        <v>0</v>
      </c>
      <c r="L36" s="72">
        <f t="shared" si="23"/>
        <v>0</v>
      </c>
      <c r="M36" s="72">
        <f t="shared" si="23"/>
        <v>0</v>
      </c>
      <c r="N36" s="72">
        <f t="shared" si="23"/>
        <v>0</v>
      </c>
      <c r="O36" s="72">
        <f t="shared" si="23"/>
        <v>0</v>
      </c>
      <c r="P36" s="72">
        <f t="shared" si="23"/>
        <v>0</v>
      </c>
      <c r="Q36" s="72">
        <f t="shared" si="23"/>
        <v>0</v>
      </c>
    </row>
    <row r="37" spans="1:18" s="51" customFormat="1" ht="49.5" customHeight="1" x14ac:dyDescent="0.25">
      <c r="A37" s="87"/>
      <c r="B37" s="87"/>
      <c r="C37" s="87"/>
      <c r="D37" s="10" t="s">
        <v>85</v>
      </c>
      <c r="E37" s="72">
        <f t="shared" si="22"/>
        <v>0</v>
      </c>
      <c r="F37" s="72">
        <f t="shared" ref="F37:Q41" si="24">F44+F51+F58+F65+F72+F79+F86+F93</f>
        <v>0</v>
      </c>
      <c r="G37" s="72">
        <f t="shared" si="24"/>
        <v>0</v>
      </c>
      <c r="H37" s="72">
        <f t="shared" si="24"/>
        <v>0</v>
      </c>
      <c r="I37" s="72">
        <f t="shared" si="24"/>
        <v>0</v>
      </c>
      <c r="J37" s="72">
        <f t="shared" si="24"/>
        <v>0</v>
      </c>
      <c r="K37" s="72">
        <f t="shared" si="24"/>
        <v>0</v>
      </c>
      <c r="L37" s="72">
        <f t="shared" si="24"/>
        <v>0</v>
      </c>
      <c r="M37" s="72">
        <f t="shared" si="24"/>
        <v>0</v>
      </c>
      <c r="N37" s="72">
        <f t="shared" si="24"/>
        <v>0</v>
      </c>
      <c r="O37" s="72">
        <f t="shared" si="24"/>
        <v>0</v>
      </c>
      <c r="P37" s="72">
        <f t="shared" si="24"/>
        <v>0</v>
      </c>
      <c r="Q37" s="72">
        <f t="shared" si="24"/>
        <v>0</v>
      </c>
    </row>
    <row r="38" spans="1:18" s="51" customFormat="1" ht="36" customHeight="1" x14ac:dyDescent="0.25">
      <c r="A38" s="87"/>
      <c r="B38" s="87"/>
      <c r="C38" s="87"/>
      <c r="D38" s="10" t="s">
        <v>86</v>
      </c>
      <c r="E38" s="72">
        <f t="shared" si="22"/>
        <v>9463.4569100000008</v>
      </c>
      <c r="F38" s="72">
        <f t="shared" si="24"/>
        <v>0</v>
      </c>
      <c r="G38" s="72">
        <f t="shared" si="24"/>
        <v>0</v>
      </c>
      <c r="H38" s="72">
        <f t="shared" si="24"/>
        <v>0</v>
      </c>
      <c r="I38" s="72">
        <f t="shared" si="24"/>
        <v>0</v>
      </c>
      <c r="J38" s="72">
        <f t="shared" si="24"/>
        <v>0</v>
      </c>
      <c r="K38" s="72">
        <f t="shared" si="24"/>
        <v>0</v>
      </c>
      <c r="L38" s="72">
        <f t="shared" si="24"/>
        <v>0</v>
      </c>
      <c r="M38" s="72">
        <f t="shared" si="24"/>
        <v>0</v>
      </c>
      <c r="N38" s="72">
        <f t="shared" si="24"/>
        <v>0</v>
      </c>
      <c r="O38" s="72">
        <f t="shared" si="24"/>
        <v>0</v>
      </c>
      <c r="P38" s="72">
        <f t="shared" si="24"/>
        <v>5581.9224199999999</v>
      </c>
      <c r="Q38" s="72">
        <f t="shared" si="24"/>
        <v>3881.53449</v>
      </c>
    </row>
    <row r="39" spans="1:18" s="51" customFormat="1" ht="67.5" customHeight="1" x14ac:dyDescent="0.25">
      <c r="A39" s="87"/>
      <c r="B39" s="87"/>
      <c r="C39" s="87"/>
      <c r="D39" s="26" t="s">
        <v>87</v>
      </c>
      <c r="E39" s="72">
        <f t="shared" si="22"/>
        <v>0</v>
      </c>
      <c r="F39" s="72">
        <f t="shared" si="24"/>
        <v>0</v>
      </c>
      <c r="G39" s="72">
        <f t="shared" si="24"/>
        <v>0</v>
      </c>
      <c r="H39" s="72">
        <f t="shared" si="24"/>
        <v>0</v>
      </c>
      <c r="I39" s="72">
        <f t="shared" si="24"/>
        <v>0</v>
      </c>
      <c r="J39" s="72">
        <f t="shared" si="24"/>
        <v>0</v>
      </c>
      <c r="K39" s="72">
        <f t="shared" si="24"/>
        <v>0</v>
      </c>
      <c r="L39" s="72">
        <f t="shared" si="24"/>
        <v>0</v>
      </c>
      <c r="M39" s="72">
        <f t="shared" si="24"/>
        <v>0</v>
      </c>
      <c r="N39" s="72">
        <f t="shared" si="24"/>
        <v>0</v>
      </c>
      <c r="O39" s="72">
        <f t="shared" si="24"/>
        <v>0</v>
      </c>
      <c r="P39" s="72">
        <f t="shared" si="24"/>
        <v>0</v>
      </c>
      <c r="Q39" s="72">
        <f t="shared" si="24"/>
        <v>0</v>
      </c>
    </row>
    <row r="40" spans="1:18" s="51" customFormat="1" ht="31.5" customHeight="1" x14ac:dyDescent="0.25">
      <c r="A40" s="87"/>
      <c r="B40" s="87"/>
      <c r="C40" s="87"/>
      <c r="D40" s="26" t="s">
        <v>88</v>
      </c>
      <c r="E40" s="55">
        <f t="shared" si="22"/>
        <v>0</v>
      </c>
      <c r="F40" s="55">
        <f t="shared" si="24"/>
        <v>0</v>
      </c>
      <c r="G40" s="55">
        <f t="shared" si="24"/>
        <v>0</v>
      </c>
      <c r="H40" s="55">
        <f t="shared" si="24"/>
        <v>0</v>
      </c>
      <c r="I40" s="55">
        <f t="shared" si="24"/>
        <v>0</v>
      </c>
      <c r="J40" s="55">
        <f t="shared" si="24"/>
        <v>0</v>
      </c>
      <c r="K40" s="55">
        <f t="shared" si="24"/>
        <v>0</v>
      </c>
      <c r="L40" s="55">
        <f t="shared" si="24"/>
        <v>0</v>
      </c>
      <c r="M40" s="55">
        <f t="shared" si="24"/>
        <v>0</v>
      </c>
      <c r="N40" s="55">
        <f t="shared" si="24"/>
        <v>0</v>
      </c>
      <c r="O40" s="55">
        <f t="shared" si="24"/>
        <v>0</v>
      </c>
      <c r="P40" s="55">
        <f t="shared" si="24"/>
        <v>0</v>
      </c>
      <c r="Q40" s="55">
        <f t="shared" si="24"/>
        <v>0</v>
      </c>
    </row>
    <row r="41" spans="1:18" s="51" customFormat="1" ht="25.5" customHeight="1" x14ac:dyDescent="0.25">
      <c r="A41" s="88"/>
      <c r="B41" s="88"/>
      <c r="C41" s="88"/>
      <c r="D41" s="26" t="s">
        <v>47</v>
      </c>
      <c r="E41" s="55">
        <f t="shared" si="22"/>
        <v>85500</v>
      </c>
      <c r="F41" s="55">
        <f t="shared" si="24"/>
        <v>0</v>
      </c>
      <c r="G41" s="55">
        <f t="shared" si="24"/>
        <v>0</v>
      </c>
      <c r="H41" s="55">
        <f t="shared" si="24"/>
        <v>0</v>
      </c>
      <c r="I41" s="55">
        <f t="shared" si="24"/>
        <v>0</v>
      </c>
      <c r="J41" s="55">
        <f t="shared" si="24"/>
        <v>0</v>
      </c>
      <c r="K41" s="55">
        <f t="shared" si="24"/>
        <v>0</v>
      </c>
      <c r="L41" s="55">
        <f t="shared" si="24"/>
        <v>0</v>
      </c>
      <c r="M41" s="55">
        <f t="shared" si="24"/>
        <v>0</v>
      </c>
      <c r="N41" s="55">
        <f t="shared" si="24"/>
        <v>0</v>
      </c>
      <c r="O41" s="55">
        <f t="shared" si="24"/>
        <v>0</v>
      </c>
      <c r="P41" s="55">
        <f t="shared" si="24"/>
        <v>82500</v>
      </c>
      <c r="Q41" s="55">
        <f t="shared" si="24"/>
        <v>3000</v>
      </c>
    </row>
    <row r="42" spans="1:18" ht="18.75" customHeight="1" x14ac:dyDescent="0.25">
      <c r="A42" s="84" t="s">
        <v>92</v>
      </c>
      <c r="B42" s="84" t="s">
        <v>77</v>
      </c>
      <c r="C42" s="90" t="s">
        <v>108</v>
      </c>
      <c r="D42" s="9" t="s">
        <v>35</v>
      </c>
      <c r="E42" s="76">
        <f>E43+E44+E45+E48</f>
        <v>0</v>
      </c>
      <c r="F42" s="75">
        <f t="shared" ref="F42:Q42" si="25">F43+F44+F45+F48</f>
        <v>0</v>
      </c>
      <c r="G42" s="75">
        <f t="shared" si="25"/>
        <v>0</v>
      </c>
      <c r="H42" s="75">
        <f t="shared" si="25"/>
        <v>0</v>
      </c>
      <c r="I42" s="75">
        <f t="shared" si="25"/>
        <v>0</v>
      </c>
      <c r="J42" s="75">
        <f t="shared" si="25"/>
        <v>0</v>
      </c>
      <c r="K42" s="75">
        <f t="shared" si="25"/>
        <v>0</v>
      </c>
      <c r="L42" s="75">
        <f t="shared" si="25"/>
        <v>0</v>
      </c>
      <c r="M42" s="75">
        <f t="shared" si="25"/>
        <v>0</v>
      </c>
      <c r="N42" s="75">
        <f t="shared" si="25"/>
        <v>0</v>
      </c>
      <c r="O42" s="76">
        <f t="shared" si="25"/>
        <v>0</v>
      </c>
      <c r="P42" s="76">
        <f t="shared" si="25"/>
        <v>0</v>
      </c>
      <c r="Q42" s="75">
        <f t="shared" si="25"/>
        <v>0</v>
      </c>
    </row>
    <row r="43" spans="1:18" ht="27.75" customHeight="1" x14ac:dyDescent="0.25">
      <c r="A43" s="85"/>
      <c r="B43" s="85"/>
      <c r="C43" s="91"/>
      <c r="D43" s="10" t="s">
        <v>84</v>
      </c>
      <c r="E43" s="77">
        <f t="shared" ref="E43:E48" si="26">SUM(F43:Q43)</f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72">
        <v>0</v>
      </c>
      <c r="P43" s="55">
        <v>0</v>
      </c>
      <c r="Q43" s="55">
        <v>0</v>
      </c>
    </row>
    <row r="44" spans="1:18" ht="46.5" customHeight="1" x14ac:dyDescent="0.25">
      <c r="A44" s="85"/>
      <c r="B44" s="85"/>
      <c r="C44" s="91"/>
      <c r="D44" s="10" t="s">
        <v>85</v>
      </c>
      <c r="E44" s="77">
        <f t="shared" si="26"/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72">
        <v>0</v>
      </c>
      <c r="P44" s="55">
        <v>0</v>
      </c>
      <c r="Q44" s="55">
        <v>0</v>
      </c>
    </row>
    <row r="45" spans="1:18" ht="30.75" customHeight="1" x14ac:dyDescent="0.25">
      <c r="A45" s="85"/>
      <c r="B45" s="85"/>
      <c r="C45" s="91"/>
      <c r="D45" s="10" t="s">
        <v>86</v>
      </c>
      <c r="E45" s="77">
        <f t="shared" si="26"/>
        <v>0</v>
      </c>
      <c r="F45" s="55">
        <v>0</v>
      </c>
      <c r="G45" s="72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72">
        <v>0</v>
      </c>
      <c r="P45" s="72">
        <v>0</v>
      </c>
      <c r="Q45" s="55">
        <v>0</v>
      </c>
    </row>
    <row r="46" spans="1:18" ht="63" customHeight="1" x14ac:dyDescent="0.25">
      <c r="A46" s="85"/>
      <c r="B46" s="85"/>
      <c r="C46" s="91"/>
      <c r="D46" s="26" t="s">
        <v>87</v>
      </c>
      <c r="E46" s="77">
        <f t="shared" si="26"/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72">
        <v>0</v>
      </c>
      <c r="P46" s="55">
        <v>0</v>
      </c>
      <c r="Q46" s="55">
        <v>0</v>
      </c>
    </row>
    <row r="47" spans="1:18" ht="32.25" customHeight="1" x14ac:dyDescent="0.25">
      <c r="A47" s="85"/>
      <c r="B47" s="85"/>
      <c r="C47" s="91"/>
      <c r="D47" s="26" t="s">
        <v>88</v>
      </c>
      <c r="E47" s="77">
        <f t="shared" si="26"/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72">
        <v>0</v>
      </c>
      <c r="P47" s="55">
        <v>0</v>
      </c>
      <c r="Q47" s="55">
        <v>0</v>
      </c>
    </row>
    <row r="48" spans="1:18" ht="18" customHeight="1" x14ac:dyDescent="0.25">
      <c r="A48" s="86"/>
      <c r="B48" s="86"/>
      <c r="C48" s="92"/>
      <c r="D48" s="26" t="s">
        <v>47</v>
      </c>
      <c r="E48" s="77">
        <f t="shared" si="26"/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f>1500-1500</f>
        <v>0</v>
      </c>
      <c r="N48" s="55">
        <v>0</v>
      </c>
      <c r="O48" s="72">
        <v>0</v>
      </c>
      <c r="P48" s="55">
        <v>0</v>
      </c>
      <c r="Q48" s="72">
        <v>0</v>
      </c>
      <c r="R48" s="58"/>
    </row>
    <row r="49" spans="1:17" s="64" customFormat="1" ht="21.75" customHeight="1" x14ac:dyDescent="0.25">
      <c r="A49" s="84" t="s">
        <v>93</v>
      </c>
      <c r="B49" s="84" t="s">
        <v>78</v>
      </c>
      <c r="C49" s="84" t="s">
        <v>109</v>
      </c>
      <c r="D49" s="61" t="s">
        <v>35</v>
      </c>
      <c r="E49" s="77">
        <f>E50+E51+E52+E55</f>
        <v>0</v>
      </c>
      <c r="F49" s="77">
        <f t="shared" ref="F49:Q49" si="27">F50+F51+F52+F55</f>
        <v>0</v>
      </c>
      <c r="G49" s="77">
        <f t="shared" si="27"/>
        <v>0</v>
      </c>
      <c r="H49" s="77">
        <f t="shared" si="27"/>
        <v>0</v>
      </c>
      <c r="I49" s="77">
        <f t="shared" si="27"/>
        <v>0</v>
      </c>
      <c r="J49" s="77">
        <f t="shared" si="27"/>
        <v>0</v>
      </c>
      <c r="K49" s="77">
        <f t="shared" si="27"/>
        <v>0</v>
      </c>
      <c r="L49" s="77">
        <f t="shared" si="27"/>
        <v>0</v>
      </c>
      <c r="M49" s="77">
        <f t="shared" si="27"/>
        <v>0</v>
      </c>
      <c r="N49" s="77">
        <f t="shared" si="27"/>
        <v>0</v>
      </c>
      <c r="O49" s="77">
        <f t="shared" si="27"/>
        <v>0</v>
      </c>
      <c r="P49" s="77">
        <f t="shared" si="27"/>
        <v>0</v>
      </c>
      <c r="Q49" s="77">
        <f t="shared" si="27"/>
        <v>0</v>
      </c>
    </row>
    <row r="50" spans="1:17" s="64" customFormat="1" ht="42" customHeight="1" x14ac:dyDescent="0.25">
      <c r="A50" s="85"/>
      <c r="B50" s="85"/>
      <c r="C50" s="85"/>
      <c r="D50" s="62" t="s">
        <v>84</v>
      </c>
      <c r="E50" s="77">
        <f t="shared" ref="E50:E55" si="28">SUM(F50:Q50)</f>
        <v>0</v>
      </c>
      <c r="F50" s="72">
        <v>0</v>
      </c>
      <c r="G50" s="72">
        <v>0</v>
      </c>
      <c r="H50" s="72">
        <v>0</v>
      </c>
      <c r="I50" s="72">
        <v>0</v>
      </c>
      <c r="J50" s="72">
        <v>0</v>
      </c>
      <c r="K50" s="72">
        <v>0</v>
      </c>
      <c r="L50" s="72">
        <v>0</v>
      </c>
      <c r="M50" s="72">
        <v>0</v>
      </c>
      <c r="N50" s="72">
        <v>0</v>
      </c>
      <c r="O50" s="72">
        <v>0</v>
      </c>
      <c r="P50" s="72">
        <v>0</v>
      </c>
      <c r="Q50" s="72">
        <v>0</v>
      </c>
    </row>
    <row r="51" spans="1:17" s="64" customFormat="1" ht="55.5" customHeight="1" x14ac:dyDescent="0.25">
      <c r="A51" s="85"/>
      <c r="B51" s="85"/>
      <c r="C51" s="85"/>
      <c r="D51" s="62" t="s">
        <v>85</v>
      </c>
      <c r="E51" s="77">
        <f t="shared" si="28"/>
        <v>0</v>
      </c>
      <c r="F51" s="72">
        <v>0</v>
      </c>
      <c r="G51" s="72">
        <v>0</v>
      </c>
      <c r="H51" s="72">
        <v>0</v>
      </c>
      <c r="I51" s="72">
        <v>0</v>
      </c>
      <c r="J51" s="72">
        <v>0</v>
      </c>
      <c r="K51" s="72">
        <v>0</v>
      </c>
      <c r="L51" s="72">
        <v>0</v>
      </c>
      <c r="M51" s="72">
        <v>0</v>
      </c>
      <c r="N51" s="72">
        <v>0</v>
      </c>
      <c r="O51" s="72">
        <v>0</v>
      </c>
      <c r="P51" s="72">
        <v>0</v>
      </c>
      <c r="Q51" s="72">
        <v>0</v>
      </c>
    </row>
    <row r="52" spans="1:17" s="64" customFormat="1" ht="33" customHeight="1" x14ac:dyDescent="0.25">
      <c r="A52" s="85"/>
      <c r="B52" s="85"/>
      <c r="C52" s="85"/>
      <c r="D52" s="62" t="s">
        <v>86</v>
      </c>
      <c r="E52" s="77">
        <f t="shared" si="28"/>
        <v>0</v>
      </c>
      <c r="F52" s="72">
        <v>0</v>
      </c>
      <c r="G52" s="72">
        <v>0</v>
      </c>
      <c r="H52" s="72">
        <v>0</v>
      </c>
      <c r="I52" s="72">
        <v>0</v>
      </c>
      <c r="J52" s="72">
        <v>0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72">
        <v>0</v>
      </c>
      <c r="Q52" s="72">
        <v>0</v>
      </c>
    </row>
    <row r="53" spans="1:17" s="64" customFormat="1" ht="64.5" customHeight="1" x14ac:dyDescent="0.25">
      <c r="A53" s="85"/>
      <c r="B53" s="85"/>
      <c r="C53" s="85"/>
      <c r="D53" s="63" t="s">
        <v>87</v>
      </c>
      <c r="E53" s="77">
        <f t="shared" si="28"/>
        <v>0</v>
      </c>
      <c r="F53" s="72">
        <v>0</v>
      </c>
      <c r="G53" s="72">
        <v>0</v>
      </c>
      <c r="H53" s="72">
        <v>0</v>
      </c>
      <c r="I53" s="72">
        <v>0</v>
      </c>
      <c r="J53" s="72">
        <v>0</v>
      </c>
      <c r="K53" s="72">
        <v>0</v>
      </c>
      <c r="L53" s="72">
        <v>0</v>
      </c>
      <c r="M53" s="72">
        <v>0</v>
      </c>
      <c r="N53" s="72">
        <v>0</v>
      </c>
      <c r="O53" s="72">
        <v>0</v>
      </c>
      <c r="P53" s="72">
        <v>0</v>
      </c>
      <c r="Q53" s="72">
        <v>0</v>
      </c>
    </row>
    <row r="54" spans="1:17" s="64" customFormat="1" ht="33.75" customHeight="1" x14ac:dyDescent="0.25">
      <c r="A54" s="85"/>
      <c r="B54" s="85"/>
      <c r="C54" s="85"/>
      <c r="D54" s="63" t="s">
        <v>88</v>
      </c>
      <c r="E54" s="77">
        <f t="shared" si="28"/>
        <v>0</v>
      </c>
      <c r="F54" s="72">
        <v>0</v>
      </c>
      <c r="G54" s="72">
        <v>0</v>
      </c>
      <c r="H54" s="72">
        <v>0</v>
      </c>
      <c r="I54" s="72">
        <v>0</v>
      </c>
      <c r="J54" s="72">
        <v>0</v>
      </c>
      <c r="K54" s="72">
        <v>0</v>
      </c>
      <c r="L54" s="72">
        <v>0</v>
      </c>
      <c r="M54" s="72">
        <v>0</v>
      </c>
      <c r="N54" s="72">
        <v>0</v>
      </c>
      <c r="O54" s="72">
        <v>0</v>
      </c>
      <c r="P54" s="72">
        <v>0</v>
      </c>
      <c r="Q54" s="72">
        <v>0</v>
      </c>
    </row>
    <row r="55" spans="1:17" s="64" customFormat="1" ht="27.75" customHeight="1" x14ac:dyDescent="0.25">
      <c r="A55" s="86"/>
      <c r="B55" s="86"/>
      <c r="C55" s="86"/>
      <c r="D55" s="63" t="s">
        <v>47</v>
      </c>
      <c r="E55" s="77">
        <f t="shared" si="28"/>
        <v>0</v>
      </c>
      <c r="F55" s="72">
        <v>0</v>
      </c>
      <c r="G55" s="72">
        <v>0</v>
      </c>
      <c r="H55" s="72">
        <v>0</v>
      </c>
      <c r="I55" s="72">
        <v>0</v>
      </c>
      <c r="J55" s="72">
        <v>0</v>
      </c>
      <c r="K55" s="72">
        <v>0</v>
      </c>
      <c r="L55" s="72">
        <v>0</v>
      </c>
      <c r="M55" s="72">
        <v>0</v>
      </c>
      <c r="N55" s="72">
        <v>0</v>
      </c>
      <c r="O55" s="72">
        <v>0</v>
      </c>
      <c r="P55" s="72">
        <v>0</v>
      </c>
      <c r="Q55" s="72">
        <v>0</v>
      </c>
    </row>
    <row r="56" spans="1:17" ht="21.75" customHeight="1" x14ac:dyDescent="0.25">
      <c r="A56" s="84" t="s">
        <v>94</v>
      </c>
      <c r="B56" s="84" t="s">
        <v>123</v>
      </c>
      <c r="C56" s="84" t="s">
        <v>109</v>
      </c>
      <c r="D56" s="61" t="s">
        <v>35</v>
      </c>
      <c r="E56" s="77">
        <f>E57+E58+E59+E62</f>
        <v>3881.53449</v>
      </c>
      <c r="F56" s="77">
        <f t="shared" ref="F56:Q56" si="29">F57+F58+F59+F62</f>
        <v>0</v>
      </c>
      <c r="G56" s="77">
        <f t="shared" si="29"/>
        <v>0</v>
      </c>
      <c r="H56" s="77">
        <f t="shared" si="29"/>
        <v>0</v>
      </c>
      <c r="I56" s="77">
        <f t="shared" si="29"/>
        <v>0</v>
      </c>
      <c r="J56" s="77">
        <f t="shared" si="29"/>
        <v>0</v>
      </c>
      <c r="K56" s="77">
        <f t="shared" si="29"/>
        <v>0</v>
      </c>
      <c r="L56" s="77">
        <f t="shared" si="29"/>
        <v>0</v>
      </c>
      <c r="M56" s="77">
        <f t="shared" si="29"/>
        <v>0</v>
      </c>
      <c r="N56" s="77">
        <f t="shared" si="29"/>
        <v>0</v>
      </c>
      <c r="O56" s="77">
        <f t="shared" si="29"/>
        <v>0</v>
      </c>
      <c r="P56" s="77">
        <f t="shared" si="29"/>
        <v>0</v>
      </c>
      <c r="Q56" s="77">
        <f t="shared" si="29"/>
        <v>3881.53449</v>
      </c>
    </row>
    <row r="57" spans="1:17" ht="42" customHeight="1" x14ac:dyDescent="0.25">
      <c r="A57" s="85"/>
      <c r="B57" s="85"/>
      <c r="C57" s="85"/>
      <c r="D57" s="62" t="s">
        <v>84</v>
      </c>
      <c r="E57" s="77">
        <f t="shared" ref="E57:E62" si="30">SUM(F57:Q57)</f>
        <v>0</v>
      </c>
      <c r="F57" s="72">
        <v>0</v>
      </c>
      <c r="G57" s="72">
        <v>0</v>
      </c>
      <c r="H57" s="72">
        <v>0</v>
      </c>
      <c r="I57" s="72">
        <v>0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P57" s="72">
        <v>0</v>
      </c>
      <c r="Q57" s="72">
        <v>0</v>
      </c>
    </row>
    <row r="58" spans="1:17" ht="55.5" customHeight="1" x14ac:dyDescent="0.25">
      <c r="A58" s="85"/>
      <c r="B58" s="85"/>
      <c r="C58" s="85"/>
      <c r="D58" s="62" t="s">
        <v>85</v>
      </c>
      <c r="E58" s="77">
        <f t="shared" si="30"/>
        <v>0</v>
      </c>
      <c r="F58" s="72">
        <v>0</v>
      </c>
      <c r="G58" s="72">
        <v>0</v>
      </c>
      <c r="H58" s="72">
        <v>0</v>
      </c>
      <c r="I58" s="72">
        <v>0</v>
      </c>
      <c r="J58" s="72">
        <v>0</v>
      </c>
      <c r="K58" s="72">
        <v>0</v>
      </c>
      <c r="L58" s="72">
        <v>0</v>
      </c>
      <c r="M58" s="72">
        <v>0</v>
      </c>
      <c r="N58" s="72">
        <v>0</v>
      </c>
      <c r="O58" s="72">
        <v>0</v>
      </c>
      <c r="P58" s="72">
        <v>0</v>
      </c>
      <c r="Q58" s="72">
        <v>0</v>
      </c>
    </row>
    <row r="59" spans="1:17" ht="33" customHeight="1" x14ac:dyDescent="0.25">
      <c r="A59" s="85"/>
      <c r="B59" s="85"/>
      <c r="C59" s="85"/>
      <c r="D59" s="62" t="s">
        <v>86</v>
      </c>
      <c r="E59" s="77">
        <f t="shared" si="30"/>
        <v>3881.53449</v>
      </c>
      <c r="F59" s="72">
        <v>0</v>
      </c>
      <c r="G59" s="72">
        <v>0</v>
      </c>
      <c r="H59" s="72">
        <v>0</v>
      </c>
      <c r="I59" s="72">
        <v>0</v>
      </c>
      <c r="J59" s="72">
        <v>0</v>
      </c>
      <c r="K59" s="72">
        <v>0</v>
      </c>
      <c r="L59" s="72">
        <v>0</v>
      </c>
      <c r="M59" s="72">
        <v>0</v>
      </c>
      <c r="N59" s="72">
        <v>0</v>
      </c>
      <c r="O59" s="72">
        <v>0</v>
      </c>
      <c r="P59" s="72">
        <v>0</v>
      </c>
      <c r="Q59" s="72">
        <v>3881.53449</v>
      </c>
    </row>
    <row r="60" spans="1:17" ht="64.5" customHeight="1" x14ac:dyDescent="0.25">
      <c r="A60" s="85"/>
      <c r="B60" s="85"/>
      <c r="C60" s="85"/>
      <c r="D60" s="63" t="s">
        <v>87</v>
      </c>
      <c r="E60" s="77">
        <f t="shared" si="30"/>
        <v>0</v>
      </c>
      <c r="F60" s="72">
        <v>0</v>
      </c>
      <c r="G60" s="72">
        <v>0</v>
      </c>
      <c r="H60" s="72">
        <v>0</v>
      </c>
      <c r="I60" s="72">
        <v>0</v>
      </c>
      <c r="J60" s="72">
        <v>0</v>
      </c>
      <c r="K60" s="72">
        <v>0</v>
      </c>
      <c r="L60" s="72">
        <v>0</v>
      </c>
      <c r="M60" s="72">
        <v>0</v>
      </c>
      <c r="N60" s="72">
        <v>0</v>
      </c>
      <c r="O60" s="72">
        <v>0</v>
      </c>
      <c r="P60" s="72">
        <v>0</v>
      </c>
      <c r="Q60" s="72">
        <v>0</v>
      </c>
    </row>
    <row r="61" spans="1:17" ht="27" customHeight="1" x14ac:dyDescent="0.25">
      <c r="A61" s="85"/>
      <c r="B61" s="85"/>
      <c r="C61" s="85"/>
      <c r="D61" s="63" t="s">
        <v>88</v>
      </c>
      <c r="E61" s="77">
        <f t="shared" si="30"/>
        <v>0</v>
      </c>
      <c r="F61" s="72">
        <v>0</v>
      </c>
      <c r="G61" s="72">
        <v>0</v>
      </c>
      <c r="H61" s="72">
        <v>0</v>
      </c>
      <c r="I61" s="72">
        <v>0</v>
      </c>
      <c r="J61" s="72">
        <v>0</v>
      </c>
      <c r="K61" s="72">
        <v>0</v>
      </c>
      <c r="L61" s="72">
        <v>0</v>
      </c>
      <c r="M61" s="72">
        <v>0</v>
      </c>
      <c r="N61" s="72">
        <v>0</v>
      </c>
      <c r="O61" s="72">
        <v>0</v>
      </c>
      <c r="P61" s="72">
        <v>0</v>
      </c>
      <c r="Q61" s="72">
        <v>0</v>
      </c>
    </row>
    <row r="62" spans="1:17" ht="27.75" customHeight="1" x14ac:dyDescent="0.25">
      <c r="A62" s="86"/>
      <c r="B62" s="86"/>
      <c r="C62" s="86"/>
      <c r="D62" s="63" t="s">
        <v>47</v>
      </c>
      <c r="E62" s="77">
        <f t="shared" si="30"/>
        <v>0</v>
      </c>
      <c r="F62" s="72">
        <v>0</v>
      </c>
      <c r="G62" s="72">
        <v>0</v>
      </c>
      <c r="H62" s="72">
        <v>0</v>
      </c>
      <c r="I62" s="72">
        <v>0</v>
      </c>
      <c r="J62" s="72">
        <v>0</v>
      </c>
      <c r="K62" s="72">
        <v>0</v>
      </c>
      <c r="L62" s="72">
        <v>0</v>
      </c>
      <c r="M62" s="72">
        <v>0</v>
      </c>
      <c r="N62" s="72">
        <v>0</v>
      </c>
      <c r="O62" s="72">
        <v>0</v>
      </c>
      <c r="P62" s="72">
        <v>0</v>
      </c>
      <c r="Q62" s="72">
        <v>0</v>
      </c>
    </row>
    <row r="63" spans="1:17" ht="21.75" customHeight="1" x14ac:dyDescent="0.25">
      <c r="A63" s="84" t="s">
        <v>95</v>
      </c>
      <c r="B63" s="84" t="s">
        <v>124</v>
      </c>
      <c r="C63" s="84" t="s">
        <v>109</v>
      </c>
      <c r="D63" s="61" t="s">
        <v>35</v>
      </c>
      <c r="E63" s="77">
        <f>E64+E65+E66+E69</f>
        <v>0</v>
      </c>
      <c r="F63" s="77">
        <f t="shared" ref="F63:Q63" si="31">F64+F65+F66+F69</f>
        <v>0</v>
      </c>
      <c r="G63" s="77">
        <f t="shared" si="31"/>
        <v>0</v>
      </c>
      <c r="H63" s="77">
        <f t="shared" si="31"/>
        <v>0</v>
      </c>
      <c r="I63" s="77">
        <f t="shared" si="31"/>
        <v>0</v>
      </c>
      <c r="J63" s="77">
        <f t="shared" si="31"/>
        <v>0</v>
      </c>
      <c r="K63" s="77">
        <f t="shared" si="31"/>
        <v>0</v>
      </c>
      <c r="L63" s="77">
        <f t="shared" si="31"/>
        <v>0</v>
      </c>
      <c r="M63" s="77">
        <f t="shared" si="31"/>
        <v>0</v>
      </c>
      <c r="N63" s="77">
        <f t="shared" si="31"/>
        <v>0</v>
      </c>
      <c r="O63" s="77">
        <f t="shared" si="31"/>
        <v>0</v>
      </c>
      <c r="P63" s="77">
        <f t="shared" si="31"/>
        <v>0</v>
      </c>
      <c r="Q63" s="77">
        <f t="shared" si="31"/>
        <v>0</v>
      </c>
    </row>
    <row r="64" spans="1:17" ht="42" customHeight="1" x14ac:dyDescent="0.25">
      <c r="A64" s="85"/>
      <c r="B64" s="85"/>
      <c r="C64" s="85"/>
      <c r="D64" s="62" t="s">
        <v>84</v>
      </c>
      <c r="E64" s="77">
        <f t="shared" ref="E64:E69" si="32">SUM(F64:Q64)</f>
        <v>0</v>
      </c>
      <c r="F64" s="72">
        <v>0</v>
      </c>
      <c r="G64" s="72">
        <v>0</v>
      </c>
      <c r="H64" s="72">
        <v>0</v>
      </c>
      <c r="I64" s="72">
        <v>0</v>
      </c>
      <c r="J64" s="72">
        <v>0</v>
      </c>
      <c r="K64" s="72">
        <v>0</v>
      </c>
      <c r="L64" s="72">
        <v>0</v>
      </c>
      <c r="M64" s="72">
        <v>0</v>
      </c>
      <c r="N64" s="72">
        <v>0</v>
      </c>
      <c r="O64" s="72">
        <v>0</v>
      </c>
      <c r="P64" s="72">
        <v>0</v>
      </c>
      <c r="Q64" s="72">
        <v>0</v>
      </c>
    </row>
    <row r="65" spans="1:17" ht="55.5" customHeight="1" x14ac:dyDescent="0.25">
      <c r="A65" s="85"/>
      <c r="B65" s="85"/>
      <c r="C65" s="85"/>
      <c r="D65" s="62" t="s">
        <v>85</v>
      </c>
      <c r="E65" s="77">
        <f t="shared" si="32"/>
        <v>0</v>
      </c>
      <c r="F65" s="72">
        <v>0</v>
      </c>
      <c r="G65" s="72">
        <v>0</v>
      </c>
      <c r="H65" s="72">
        <v>0</v>
      </c>
      <c r="I65" s="72">
        <v>0</v>
      </c>
      <c r="J65" s="72">
        <v>0</v>
      </c>
      <c r="K65" s="72">
        <v>0</v>
      </c>
      <c r="L65" s="72">
        <v>0</v>
      </c>
      <c r="M65" s="72">
        <v>0</v>
      </c>
      <c r="N65" s="72">
        <v>0</v>
      </c>
      <c r="O65" s="72">
        <v>0</v>
      </c>
      <c r="P65" s="72">
        <v>0</v>
      </c>
      <c r="Q65" s="72">
        <v>0</v>
      </c>
    </row>
    <row r="66" spans="1:17" ht="33" customHeight="1" x14ac:dyDescent="0.25">
      <c r="A66" s="85"/>
      <c r="B66" s="85"/>
      <c r="C66" s="85"/>
      <c r="D66" s="62" t="s">
        <v>86</v>
      </c>
      <c r="E66" s="77">
        <f t="shared" si="32"/>
        <v>0</v>
      </c>
      <c r="F66" s="72">
        <v>0</v>
      </c>
      <c r="G66" s="72">
        <v>0</v>
      </c>
      <c r="H66" s="72">
        <v>0</v>
      </c>
      <c r="I66" s="72">
        <v>0</v>
      </c>
      <c r="J66" s="72">
        <v>0</v>
      </c>
      <c r="K66" s="72">
        <v>0</v>
      </c>
      <c r="L66" s="72">
        <v>0</v>
      </c>
      <c r="M66" s="72">
        <v>0</v>
      </c>
      <c r="N66" s="72">
        <v>0</v>
      </c>
      <c r="O66" s="72">
        <v>0</v>
      </c>
      <c r="P66" s="72">
        <v>0</v>
      </c>
      <c r="Q66" s="72">
        <v>0</v>
      </c>
    </row>
    <row r="67" spans="1:17" ht="64.5" customHeight="1" x14ac:dyDescent="0.25">
      <c r="A67" s="85"/>
      <c r="B67" s="85"/>
      <c r="C67" s="85"/>
      <c r="D67" s="63" t="s">
        <v>87</v>
      </c>
      <c r="E67" s="77">
        <f t="shared" si="32"/>
        <v>0</v>
      </c>
      <c r="F67" s="72">
        <v>0</v>
      </c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P67" s="72">
        <v>0</v>
      </c>
      <c r="Q67" s="72">
        <v>0</v>
      </c>
    </row>
    <row r="68" spans="1:17" ht="27" customHeight="1" x14ac:dyDescent="0.25">
      <c r="A68" s="85"/>
      <c r="B68" s="85"/>
      <c r="C68" s="85"/>
      <c r="D68" s="63" t="s">
        <v>88</v>
      </c>
      <c r="E68" s="77">
        <f t="shared" si="32"/>
        <v>0</v>
      </c>
      <c r="F68" s="72">
        <v>0</v>
      </c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>
        <v>0</v>
      </c>
      <c r="O68" s="72">
        <v>0</v>
      </c>
      <c r="P68" s="72">
        <v>0</v>
      </c>
      <c r="Q68" s="72">
        <v>0</v>
      </c>
    </row>
    <row r="69" spans="1:17" ht="27.75" customHeight="1" x14ac:dyDescent="0.25">
      <c r="A69" s="86"/>
      <c r="B69" s="86"/>
      <c r="C69" s="86"/>
      <c r="D69" s="63" t="s">
        <v>47</v>
      </c>
      <c r="E69" s="77">
        <f t="shared" si="32"/>
        <v>0</v>
      </c>
      <c r="F69" s="72">
        <v>0</v>
      </c>
      <c r="G69" s="72">
        <v>0</v>
      </c>
      <c r="H69" s="72">
        <v>0</v>
      </c>
      <c r="I69" s="72">
        <v>0</v>
      </c>
      <c r="J69" s="72">
        <v>0</v>
      </c>
      <c r="K69" s="72">
        <v>0</v>
      </c>
      <c r="L69" s="72">
        <v>0</v>
      </c>
      <c r="M69" s="72">
        <v>0</v>
      </c>
      <c r="N69" s="72">
        <v>0</v>
      </c>
      <c r="O69" s="72">
        <v>0</v>
      </c>
      <c r="P69" s="72">
        <v>0</v>
      </c>
      <c r="Q69" s="72">
        <v>0</v>
      </c>
    </row>
    <row r="70" spans="1:17" ht="21" customHeight="1" x14ac:dyDescent="0.25">
      <c r="A70" s="84" t="s">
        <v>96</v>
      </c>
      <c r="B70" s="84" t="s">
        <v>79</v>
      </c>
      <c r="C70" s="84" t="s">
        <v>110</v>
      </c>
      <c r="D70" s="9" t="s">
        <v>35</v>
      </c>
      <c r="E70" s="74">
        <f>E71+E72+E73+E76</f>
        <v>67581.922420000003</v>
      </c>
      <c r="F70" s="74">
        <f t="shared" ref="F70:Q70" si="33">F71+F72+F73+F76</f>
        <v>0</v>
      </c>
      <c r="G70" s="74">
        <f t="shared" si="33"/>
        <v>0</v>
      </c>
      <c r="H70" s="74">
        <f t="shared" si="33"/>
        <v>0</v>
      </c>
      <c r="I70" s="74">
        <f t="shared" si="33"/>
        <v>0</v>
      </c>
      <c r="J70" s="74">
        <f t="shared" si="33"/>
        <v>0</v>
      </c>
      <c r="K70" s="74">
        <f t="shared" si="33"/>
        <v>0</v>
      </c>
      <c r="L70" s="74">
        <f t="shared" si="33"/>
        <v>0</v>
      </c>
      <c r="M70" s="74">
        <f t="shared" si="33"/>
        <v>0</v>
      </c>
      <c r="N70" s="74">
        <f t="shared" si="33"/>
        <v>0</v>
      </c>
      <c r="O70" s="74">
        <f t="shared" si="33"/>
        <v>0</v>
      </c>
      <c r="P70" s="74">
        <f t="shared" si="33"/>
        <v>67581.922420000003</v>
      </c>
      <c r="Q70" s="74">
        <f t="shared" si="33"/>
        <v>0</v>
      </c>
    </row>
    <row r="71" spans="1:17" ht="36" customHeight="1" x14ac:dyDescent="0.25">
      <c r="A71" s="85"/>
      <c r="B71" s="85"/>
      <c r="C71" s="85"/>
      <c r="D71" s="10" t="s">
        <v>84</v>
      </c>
      <c r="E71" s="72">
        <f t="shared" ref="E71:E76" si="34">SUM(F71:Q71)</f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72">
        <v>0</v>
      </c>
      <c r="P71" s="72">
        <v>0</v>
      </c>
      <c r="Q71" s="72">
        <v>0</v>
      </c>
    </row>
    <row r="72" spans="1:17" ht="51" customHeight="1" x14ac:dyDescent="0.25">
      <c r="A72" s="85"/>
      <c r="B72" s="85"/>
      <c r="C72" s="85"/>
      <c r="D72" s="10" t="s">
        <v>85</v>
      </c>
      <c r="E72" s="72">
        <f t="shared" si="34"/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  <c r="O72" s="72">
        <v>0</v>
      </c>
      <c r="P72" s="72">
        <v>0</v>
      </c>
      <c r="Q72" s="72">
        <v>0</v>
      </c>
    </row>
    <row r="73" spans="1:17" ht="30" customHeight="1" x14ac:dyDescent="0.25">
      <c r="A73" s="85"/>
      <c r="B73" s="85"/>
      <c r="C73" s="85"/>
      <c r="D73" s="10" t="s">
        <v>86</v>
      </c>
      <c r="E73" s="72">
        <f t="shared" si="34"/>
        <v>5581.9224199999999</v>
      </c>
      <c r="F73" s="72">
        <v>0</v>
      </c>
      <c r="G73" s="72">
        <v>0</v>
      </c>
      <c r="H73" s="72">
        <v>0</v>
      </c>
      <c r="I73" s="72">
        <v>0</v>
      </c>
      <c r="J73" s="72">
        <v>0</v>
      </c>
      <c r="K73" s="72">
        <v>0</v>
      </c>
      <c r="L73" s="72">
        <v>0</v>
      </c>
      <c r="M73" s="72">
        <v>0</v>
      </c>
      <c r="N73" s="72">
        <v>0</v>
      </c>
      <c r="O73" s="72">
        <v>0</v>
      </c>
      <c r="P73" s="72">
        <v>5581.9224199999999</v>
      </c>
      <c r="Q73" s="72">
        <v>0</v>
      </c>
    </row>
    <row r="74" spans="1:17" ht="64.5" customHeight="1" x14ac:dyDescent="0.25">
      <c r="A74" s="85"/>
      <c r="B74" s="85"/>
      <c r="C74" s="85"/>
      <c r="D74" s="26" t="s">
        <v>87</v>
      </c>
      <c r="E74" s="72">
        <f t="shared" si="34"/>
        <v>0</v>
      </c>
      <c r="F74" s="72">
        <v>0</v>
      </c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  <c r="N74" s="72">
        <v>0</v>
      </c>
      <c r="O74" s="72">
        <v>0</v>
      </c>
      <c r="P74" s="72">
        <v>0</v>
      </c>
      <c r="Q74" s="72">
        <v>0</v>
      </c>
    </row>
    <row r="75" spans="1:17" ht="30.75" customHeight="1" x14ac:dyDescent="0.25">
      <c r="A75" s="85"/>
      <c r="B75" s="85"/>
      <c r="C75" s="85"/>
      <c r="D75" s="26" t="s">
        <v>88</v>
      </c>
      <c r="E75" s="72">
        <f t="shared" si="34"/>
        <v>0</v>
      </c>
      <c r="F75" s="72">
        <v>0</v>
      </c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0</v>
      </c>
      <c r="O75" s="72">
        <v>0</v>
      </c>
      <c r="P75" s="72">
        <v>0</v>
      </c>
      <c r="Q75" s="72">
        <v>0</v>
      </c>
    </row>
    <row r="76" spans="1:17" ht="16.5" customHeight="1" x14ac:dyDescent="0.25">
      <c r="A76" s="86"/>
      <c r="B76" s="86"/>
      <c r="C76" s="86"/>
      <c r="D76" s="26" t="s">
        <v>47</v>
      </c>
      <c r="E76" s="72">
        <f t="shared" si="34"/>
        <v>62000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72">
        <v>0</v>
      </c>
      <c r="P76" s="55">
        <v>62000</v>
      </c>
      <c r="Q76" s="55">
        <v>0</v>
      </c>
    </row>
    <row r="77" spans="1:17" s="64" customFormat="1" ht="27" customHeight="1" x14ac:dyDescent="0.25">
      <c r="A77" s="84" t="s">
        <v>97</v>
      </c>
      <c r="B77" s="84" t="s">
        <v>62</v>
      </c>
      <c r="C77" s="84" t="s">
        <v>112</v>
      </c>
      <c r="D77" s="61" t="s">
        <v>35</v>
      </c>
      <c r="E77" s="77">
        <f>E78+E79+E80+E83</f>
        <v>20000</v>
      </c>
      <c r="F77" s="77">
        <f t="shared" ref="F77:Q77" si="35">F78+F79+F80+F83</f>
        <v>0</v>
      </c>
      <c r="G77" s="77">
        <f t="shared" si="35"/>
        <v>0</v>
      </c>
      <c r="H77" s="77">
        <f t="shared" si="35"/>
        <v>0</v>
      </c>
      <c r="I77" s="77">
        <f t="shared" si="35"/>
        <v>0</v>
      </c>
      <c r="J77" s="77">
        <f t="shared" si="35"/>
        <v>0</v>
      </c>
      <c r="K77" s="77">
        <f t="shared" si="35"/>
        <v>0</v>
      </c>
      <c r="L77" s="77">
        <f t="shared" si="35"/>
        <v>0</v>
      </c>
      <c r="M77" s="77">
        <f t="shared" si="35"/>
        <v>0</v>
      </c>
      <c r="N77" s="77">
        <f t="shared" si="35"/>
        <v>0</v>
      </c>
      <c r="O77" s="77">
        <f t="shared" si="35"/>
        <v>0</v>
      </c>
      <c r="P77" s="77">
        <f t="shared" si="35"/>
        <v>20000</v>
      </c>
      <c r="Q77" s="77">
        <f t="shared" si="35"/>
        <v>0</v>
      </c>
    </row>
    <row r="78" spans="1:17" s="64" customFormat="1" ht="27" customHeight="1" x14ac:dyDescent="0.25">
      <c r="A78" s="85"/>
      <c r="B78" s="85"/>
      <c r="C78" s="85"/>
      <c r="D78" s="62" t="s">
        <v>84</v>
      </c>
      <c r="E78" s="77">
        <f t="shared" ref="E78:E83" si="36">SUM(F78:Q78)</f>
        <v>0</v>
      </c>
      <c r="F78" s="72">
        <v>0</v>
      </c>
      <c r="G78" s="72">
        <v>0</v>
      </c>
      <c r="H78" s="72">
        <v>0</v>
      </c>
      <c r="I78" s="72">
        <v>0</v>
      </c>
      <c r="J78" s="72">
        <v>0</v>
      </c>
      <c r="K78" s="72">
        <v>0</v>
      </c>
      <c r="L78" s="72">
        <v>0</v>
      </c>
      <c r="M78" s="72">
        <v>0</v>
      </c>
      <c r="N78" s="72">
        <v>0</v>
      </c>
      <c r="O78" s="72">
        <v>0</v>
      </c>
      <c r="P78" s="72">
        <v>0</v>
      </c>
      <c r="Q78" s="72">
        <v>0</v>
      </c>
    </row>
    <row r="79" spans="1:17" s="64" customFormat="1" ht="48.75" customHeight="1" x14ac:dyDescent="0.25">
      <c r="A79" s="85"/>
      <c r="B79" s="85"/>
      <c r="C79" s="85"/>
      <c r="D79" s="62" t="s">
        <v>85</v>
      </c>
      <c r="E79" s="77">
        <f t="shared" si="36"/>
        <v>0</v>
      </c>
      <c r="F79" s="72">
        <v>0</v>
      </c>
      <c r="G79" s="72">
        <v>0</v>
      </c>
      <c r="H79" s="72">
        <v>0</v>
      </c>
      <c r="I79" s="72">
        <v>0</v>
      </c>
      <c r="J79" s="72">
        <v>0</v>
      </c>
      <c r="K79" s="72">
        <v>0</v>
      </c>
      <c r="L79" s="72">
        <v>0</v>
      </c>
      <c r="M79" s="72">
        <v>0</v>
      </c>
      <c r="N79" s="72">
        <v>0</v>
      </c>
      <c r="O79" s="72">
        <v>0</v>
      </c>
      <c r="P79" s="72">
        <v>0</v>
      </c>
      <c r="Q79" s="72">
        <v>0</v>
      </c>
    </row>
    <row r="80" spans="1:17" s="64" customFormat="1" ht="27" customHeight="1" x14ac:dyDescent="0.25">
      <c r="A80" s="85"/>
      <c r="B80" s="85"/>
      <c r="C80" s="85"/>
      <c r="D80" s="62" t="s">
        <v>86</v>
      </c>
      <c r="E80" s="77">
        <f t="shared" si="36"/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72">
        <v>0</v>
      </c>
      <c r="O80" s="72">
        <v>0</v>
      </c>
      <c r="P80" s="72">
        <v>0</v>
      </c>
      <c r="Q80" s="72">
        <v>0</v>
      </c>
    </row>
    <row r="81" spans="1:17" s="64" customFormat="1" ht="61.5" customHeight="1" x14ac:dyDescent="0.25">
      <c r="A81" s="85"/>
      <c r="B81" s="85"/>
      <c r="C81" s="85"/>
      <c r="D81" s="63" t="s">
        <v>87</v>
      </c>
      <c r="E81" s="77">
        <f t="shared" si="36"/>
        <v>0</v>
      </c>
      <c r="F81" s="72">
        <v>0</v>
      </c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  <c r="M81" s="72">
        <v>0</v>
      </c>
      <c r="N81" s="72">
        <v>0</v>
      </c>
      <c r="O81" s="72">
        <v>0</v>
      </c>
      <c r="P81" s="72">
        <v>0</v>
      </c>
      <c r="Q81" s="72">
        <v>0</v>
      </c>
    </row>
    <row r="82" spans="1:17" s="64" customFormat="1" ht="34.5" customHeight="1" x14ac:dyDescent="0.25">
      <c r="A82" s="85"/>
      <c r="B82" s="85"/>
      <c r="C82" s="85"/>
      <c r="D82" s="63" t="s">
        <v>88</v>
      </c>
      <c r="E82" s="77">
        <f t="shared" si="36"/>
        <v>0</v>
      </c>
      <c r="F82" s="72">
        <v>0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0</v>
      </c>
      <c r="M82" s="72">
        <v>0</v>
      </c>
      <c r="N82" s="72">
        <v>0</v>
      </c>
      <c r="O82" s="72">
        <v>0</v>
      </c>
      <c r="P82" s="72">
        <v>0</v>
      </c>
      <c r="Q82" s="72">
        <v>0</v>
      </c>
    </row>
    <row r="83" spans="1:17" s="64" customFormat="1" ht="26.25" customHeight="1" x14ac:dyDescent="0.25">
      <c r="A83" s="86"/>
      <c r="B83" s="86"/>
      <c r="C83" s="86"/>
      <c r="D83" s="63" t="s">
        <v>47</v>
      </c>
      <c r="E83" s="77">
        <f t="shared" si="36"/>
        <v>20000</v>
      </c>
      <c r="F83" s="72">
        <v>0</v>
      </c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72">
        <v>0</v>
      </c>
      <c r="M83" s="72">
        <v>0</v>
      </c>
      <c r="N83" s="72">
        <v>0</v>
      </c>
      <c r="O83" s="72">
        <v>0</v>
      </c>
      <c r="P83" s="72">
        <v>20000</v>
      </c>
      <c r="Q83" s="72">
        <v>0</v>
      </c>
    </row>
    <row r="84" spans="1:17" s="64" customFormat="1" ht="16.5" customHeight="1" x14ac:dyDescent="0.25">
      <c r="A84" s="84" t="s">
        <v>98</v>
      </c>
      <c r="B84" s="84" t="s">
        <v>114</v>
      </c>
      <c r="C84" s="84" t="s">
        <v>110</v>
      </c>
      <c r="D84" s="61" t="s">
        <v>35</v>
      </c>
      <c r="E84" s="77">
        <f>E85+E86+E87+E90</f>
        <v>500</v>
      </c>
      <c r="F84" s="77">
        <f t="shared" ref="F84:Q84" si="37">F85+F86+F87+F90</f>
        <v>0</v>
      </c>
      <c r="G84" s="77">
        <f t="shared" si="37"/>
        <v>0</v>
      </c>
      <c r="H84" s="77">
        <f t="shared" si="37"/>
        <v>0</v>
      </c>
      <c r="I84" s="77">
        <f t="shared" si="37"/>
        <v>0</v>
      </c>
      <c r="J84" s="77">
        <f t="shared" si="37"/>
        <v>0</v>
      </c>
      <c r="K84" s="77">
        <f t="shared" si="37"/>
        <v>0</v>
      </c>
      <c r="L84" s="77">
        <f t="shared" si="37"/>
        <v>0</v>
      </c>
      <c r="M84" s="77">
        <f t="shared" si="37"/>
        <v>0</v>
      </c>
      <c r="N84" s="77">
        <f t="shared" si="37"/>
        <v>0</v>
      </c>
      <c r="O84" s="77">
        <f t="shared" si="37"/>
        <v>0</v>
      </c>
      <c r="P84" s="77">
        <f t="shared" si="37"/>
        <v>500</v>
      </c>
      <c r="Q84" s="77">
        <f t="shared" si="37"/>
        <v>0</v>
      </c>
    </row>
    <row r="85" spans="1:17" s="64" customFormat="1" ht="32.25" customHeight="1" x14ac:dyDescent="0.25">
      <c r="A85" s="85"/>
      <c r="B85" s="85"/>
      <c r="C85" s="85"/>
      <c r="D85" s="62" t="s">
        <v>84</v>
      </c>
      <c r="E85" s="77">
        <f t="shared" ref="E85:E90" si="38">SUM(F85:Q85)</f>
        <v>0</v>
      </c>
      <c r="F85" s="72">
        <v>0</v>
      </c>
      <c r="G85" s="72">
        <v>0</v>
      </c>
      <c r="H85" s="72">
        <v>0</v>
      </c>
      <c r="I85" s="72">
        <v>0</v>
      </c>
      <c r="J85" s="72">
        <v>0</v>
      </c>
      <c r="K85" s="72">
        <v>0</v>
      </c>
      <c r="L85" s="72">
        <v>0</v>
      </c>
      <c r="M85" s="72">
        <v>0</v>
      </c>
      <c r="N85" s="72">
        <v>0</v>
      </c>
      <c r="O85" s="72">
        <v>0</v>
      </c>
      <c r="P85" s="72">
        <v>0</v>
      </c>
      <c r="Q85" s="72">
        <v>0</v>
      </c>
    </row>
    <row r="86" spans="1:17" s="64" customFormat="1" ht="43.5" customHeight="1" x14ac:dyDescent="0.25">
      <c r="A86" s="85"/>
      <c r="B86" s="85"/>
      <c r="C86" s="85"/>
      <c r="D86" s="62" t="s">
        <v>85</v>
      </c>
      <c r="E86" s="77">
        <f t="shared" si="38"/>
        <v>0</v>
      </c>
      <c r="F86" s="72">
        <v>0</v>
      </c>
      <c r="G86" s="72">
        <v>0</v>
      </c>
      <c r="H86" s="72">
        <v>0</v>
      </c>
      <c r="I86" s="72">
        <v>0</v>
      </c>
      <c r="J86" s="72">
        <v>0</v>
      </c>
      <c r="K86" s="72">
        <v>0</v>
      </c>
      <c r="L86" s="72">
        <v>0</v>
      </c>
      <c r="M86" s="72">
        <v>0</v>
      </c>
      <c r="N86" s="72">
        <v>0</v>
      </c>
      <c r="O86" s="72">
        <v>0</v>
      </c>
      <c r="P86" s="72">
        <v>0</v>
      </c>
      <c r="Q86" s="72">
        <v>0</v>
      </c>
    </row>
    <row r="87" spans="1:17" s="64" customFormat="1" ht="26.25" customHeight="1" x14ac:dyDescent="0.25">
      <c r="A87" s="85"/>
      <c r="B87" s="85"/>
      <c r="C87" s="85"/>
      <c r="D87" s="62" t="s">
        <v>86</v>
      </c>
      <c r="E87" s="77">
        <f t="shared" si="38"/>
        <v>0</v>
      </c>
      <c r="F87" s="72">
        <v>0</v>
      </c>
      <c r="G87" s="72">
        <v>0</v>
      </c>
      <c r="H87" s="72">
        <v>0</v>
      </c>
      <c r="I87" s="72">
        <v>0</v>
      </c>
      <c r="J87" s="72">
        <v>0</v>
      </c>
      <c r="K87" s="72">
        <v>0</v>
      </c>
      <c r="L87" s="72">
        <v>0</v>
      </c>
      <c r="M87" s="72">
        <v>0</v>
      </c>
      <c r="N87" s="72">
        <v>0</v>
      </c>
      <c r="O87" s="72">
        <v>0</v>
      </c>
      <c r="P87" s="72">
        <v>0</v>
      </c>
      <c r="Q87" s="72">
        <v>0</v>
      </c>
    </row>
    <row r="88" spans="1:17" s="64" customFormat="1" ht="67.5" customHeight="1" x14ac:dyDescent="0.25">
      <c r="A88" s="85"/>
      <c r="B88" s="85"/>
      <c r="C88" s="85"/>
      <c r="D88" s="63" t="s">
        <v>87</v>
      </c>
      <c r="E88" s="77">
        <f t="shared" si="38"/>
        <v>0</v>
      </c>
      <c r="F88" s="72">
        <v>0</v>
      </c>
      <c r="G88" s="72">
        <v>0</v>
      </c>
      <c r="H88" s="72">
        <v>0</v>
      </c>
      <c r="I88" s="72">
        <v>0</v>
      </c>
      <c r="J88" s="72">
        <v>0</v>
      </c>
      <c r="K88" s="72">
        <v>0</v>
      </c>
      <c r="L88" s="72">
        <v>0</v>
      </c>
      <c r="M88" s="72">
        <v>0</v>
      </c>
      <c r="N88" s="72">
        <v>0</v>
      </c>
      <c r="O88" s="72">
        <v>0</v>
      </c>
      <c r="P88" s="72">
        <v>0</v>
      </c>
      <c r="Q88" s="72">
        <v>0</v>
      </c>
    </row>
    <row r="89" spans="1:17" s="64" customFormat="1" ht="33.75" customHeight="1" x14ac:dyDescent="0.25">
      <c r="A89" s="85"/>
      <c r="B89" s="85"/>
      <c r="C89" s="85"/>
      <c r="D89" s="63" t="s">
        <v>88</v>
      </c>
      <c r="E89" s="77">
        <f t="shared" si="38"/>
        <v>0</v>
      </c>
      <c r="F89" s="72">
        <v>0</v>
      </c>
      <c r="G89" s="72">
        <v>0</v>
      </c>
      <c r="H89" s="72">
        <v>0</v>
      </c>
      <c r="I89" s="72">
        <v>0</v>
      </c>
      <c r="J89" s="72">
        <v>0</v>
      </c>
      <c r="K89" s="72">
        <v>0</v>
      </c>
      <c r="L89" s="72">
        <v>0</v>
      </c>
      <c r="M89" s="72">
        <v>0</v>
      </c>
      <c r="N89" s="72">
        <v>0</v>
      </c>
      <c r="O89" s="72">
        <v>0</v>
      </c>
      <c r="P89" s="72">
        <v>0</v>
      </c>
      <c r="Q89" s="72">
        <v>0</v>
      </c>
    </row>
    <row r="90" spans="1:17" s="64" customFormat="1" ht="31.5" customHeight="1" x14ac:dyDescent="0.25">
      <c r="A90" s="86"/>
      <c r="B90" s="86"/>
      <c r="C90" s="86"/>
      <c r="D90" s="63" t="s">
        <v>47</v>
      </c>
      <c r="E90" s="77">
        <f t="shared" si="38"/>
        <v>500</v>
      </c>
      <c r="F90" s="72">
        <v>0</v>
      </c>
      <c r="G90" s="72">
        <v>0</v>
      </c>
      <c r="H90" s="72">
        <v>0</v>
      </c>
      <c r="I90" s="72">
        <v>0</v>
      </c>
      <c r="J90" s="72">
        <v>0</v>
      </c>
      <c r="K90" s="72">
        <v>0</v>
      </c>
      <c r="L90" s="72">
        <v>0</v>
      </c>
      <c r="M90" s="72">
        <v>0</v>
      </c>
      <c r="N90" s="72">
        <v>0</v>
      </c>
      <c r="O90" s="72">
        <v>0</v>
      </c>
      <c r="P90" s="72">
        <v>500</v>
      </c>
      <c r="Q90" s="72">
        <v>0</v>
      </c>
    </row>
    <row r="91" spans="1:17" s="64" customFormat="1" ht="16.5" customHeight="1" x14ac:dyDescent="0.25">
      <c r="A91" s="84" t="s">
        <v>115</v>
      </c>
      <c r="B91" s="84" t="s">
        <v>116</v>
      </c>
      <c r="C91" s="84" t="s">
        <v>110</v>
      </c>
      <c r="D91" s="61" t="s">
        <v>35</v>
      </c>
      <c r="E91" s="77">
        <f>E92+E93+E94+E97</f>
        <v>3000</v>
      </c>
      <c r="F91" s="77">
        <f t="shared" ref="F91" si="39">F92+F93+F94+F97</f>
        <v>0</v>
      </c>
      <c r="G91" s="77">
        <f t="shared" ref="G91:Q91" si="40">G92+G93+G94+G97</f>
        <v>0</v>
      </c>
      <c r="H91" s="77">
        <f t="shared" si="40"/>
        <v>0</v>
      </c>
      <c r="I91" s="77">
        <f t="shared" si="40"/>
        <v>0</v>
      </c>
      <c r="J91" s="77">
        <f t="shared" si="40"/>
        <v>0</v>
      </c>
      <c r="K91" s="77">
        <f t="shared" si="40"/>
        <v>0</v>
      </c>
      <c r="L91" s="77">
        <f t="shared" si="40"/>
        <v>0</v>
      </c>
      <c r="M91" s="77">
        <f t="shared" si="40"/>
        <v>0</v>
      </c>
      <c r="N91" s="77">
        <f t="shared" si="40"/>
        <v>0</v>
      </c>
      <c r="O91" s="77">
        <f t="shared" si="40"/>
        <v>0</v>
      </c>
      <c r="P91" s="77">
        <f t="shared" si="40"/>
        <v>0</v>
      </c>
      <c r="Q91" s="77">
        <f t="shared" si="40"/>
        <v>3000</v>
      </c>
    </row>
    <row r="92" spans="1:17" s="64" customFormat="1" ht="32.25" customHeight="1" x14ac:dyDescent="0.25">
      <c r="A92" s="85"/>
      <c r="B92" s="85"/>
      <c r="C92" s="85"/>
      <c r="D92" s="62" t="s">
        <v>84</v>
      </c>
      <c r="E92" s="77">
        <f t="shared" ref="E92:E97" si="41">SUM(F92:Q92)</f>
        <v>0</v>
      </c>
      <c r="F92" s="72">
        <v>0</v>
      </c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72">
        <v>0</v>
      </c>
      <c r="N92" s="72">
        <v>0</v>
      </c>
      <c r="O92" s="72">
        <v>0</v>
      </c>
      <c r="P92" s="72">
        <v>0</v>
      </c>
      <c r="Q92" s="72">
        <v>0</v>
      </c>
    </row>
    <row r="93" spans="1:17" s="64" customFormat="1" ht="41.25" customHeight="1" x14ac:dyDescent="0.25">
      <c r="A93" s="85"/>
      <c r="B93" s="85"/>
      <c r="C93" s="85"/>
      <c r="D93" s="62" t="s">
        <v>85</v>
      </c>
      <c r="E93" s="77">
        <f t="shared" si="41"/>
        <v>0</v>
      </c>
      <c r="F93" s="72">
        <v>0</v>
      </c>
      <c r="G93" s="72">
        <v>0</v>
      </c>
      <c r="H93" s="72">
        <v>0</v>
      </c>
      <c r="I93" s="72">
        <v>0</v>
      </c>
      <c r="J93" s="72">
        <v>0</v>
      </c>
      <c r="K93" s="72">
        <v>0</v>
      </c>
      <c r="L93" s="72">
        <v>0</v>
      </c>
      <c r="M93" s="72">
        <v>0</v>
      </c>
      <c r="N93" s="72">
        <v>0</v>
      </c>
      <c r="O93" s="72">
        <v>0</v>
      </c>
      <c r="P93" s="72">
        <v>0</v>
      </c>
      <c r="Q93" s="72">
        <v>0</v>
      </c>
    </row>
    <row r="94" spans="1:17" s="64" customFormat="1" ht="26.25" customHeight="1" x14ac:dyDescent="0.25">
      <c r="A94" s="85"/>
      <c r="B94" s="85"/>
      <c r="C94" s="85"/>
      <c r="D94" s="62" t="s">
        <v>86</v>
      </c>
      <c r="E94" s="77">
        <f t="shared" si="41"/>
        <v>0</v>
      </c>
      <c r="F94" s="72">
        <v>0</v>
      </c>
      <c r="G94" s="72">
        <v>0</v>
      </c>
      <c r="H94" s="72">
        <v>0</v>
      </c>
      <c r="I94" s="72">
        <v>0</v>
      </c>
      <c r="J94" s="72">
        <v>0</v>
      </c>
      <c r="K94" s="72">
        <v>0</v>
      </c>
      <c r="L94" s="72">
        <v>0</v>
      </c>
      <c r="M94" s="72">
        <v>0</v>
      </c>
      <c r="N94" s="72">
        <v>0</v>
      </c>
      <c r="O94" s="72">
        <v>0</v>
      </c>
      <c r="P94" s="72">
        <v>0</v>
      </c>
      <c r="Q94" s="72">
        <v>0</v>
      </c>
    </row>
    <row r="95" spans="1:17" s="64" customFormat="1" ht="57" customHeight="1" x14ac:dyDescent="0.25">
      <c r="A95" s="85"/>
      <c r="B95" s="85"/>
      <c r="C95" s="85"/>
      <c r="D95" s="63" t="s">
        <v>87</v>
      </c>
      <c r="E95" s="77">
        <f t="shared" si="41"/>
        <v>0</v>
      </c>
      <c r="F95" s="72">
        <v>0</v>
      </c>
      <c r="G95" s="72">
        <v>0</v>
      </c>
      <c r="H95" s="72">
        <v>0</v>
      </c>
      <c r="I95" s="72">
        <v>0</v>
      </c>
      <c r="J95" s="72">
        <v>0</v>
      </c>
      <c r="K95" s="72">
        <v>0</v>
      </c>
      <c r="L95" s="72">
        <v>0</v>
      </c>
      <c r="M95" s="72">
        <v>0</v>
      </c>
      <c r="N95" s="72">
        <v>0</v>
      </c>
      <c r="O95" s="72">
        <v>0</v>
      </c>
      <c r="P95" s="72">
        <v>0</v>
      </c>
      <c r="Q95" s="72">
        <v>0</v>
      </c>
    </row>
    <row r="96" spans="1:17" s="64" customFormat="1" ht="33.75" customHeight="1" x14ac:dyDescent="0.25">
      <c r="A96" s="85"/>
      <c r="B96" s="85"/>
      <c r="C96" s="85"/>
      <c r="D96" s="63" t="s">
        <v>88</v>
      </c>
      <c r="E96" s="77">
        <f t="shared" si="41"/>
        <v>0</v>
      </c>
      <c r="F96" s="72">
        <v>0</v>
      </c>
      <c r="G96" s="72">
        <v>0</v>
      </c>
      <c r="H96" s="72">
        <v>0</v>
      </c>
      <c r="I96" s="72">
        <v>0</v>
      </c>
      <c r="J96" s="72">
        <v>0</v>
      </c>
      <c r="K96" s="72">
        <v>0</v>
      </c>
      <c r="L96" s="72">
        <v>0</v>
      </c>
      <c r="M96" s="72">
        <v>0</v>
      </c>
      <c r="N96" s="72">
        <v>0</v>
      </c>
      <c r="O96" s="72">
        <v>0</v>
      </c>
      <c r="P96" s="72">
        <v>0</v>
      </c>
      <c r="Q96" s="72">
        <v>0</v>
      </c>
    </row>
    <row r="97" spans="1:17" s="64" customFormat="1" ht="32.25" customHeight="1" x14ac:dyDescent="0.25">
      <c r="A97" s="86"/>
      <c r="B97" s="86"/>
      <c r="C97" s="86"/>
      <c r="D97" s="63" t="s">
        <v>47</v>
      </c>
      <c r="E97" s="77">
        <f t="shared" si="41"/>
        <v>3000</v>
      </c>
      <c r="F97" s="72">
        <v>0</v>
      </c>
      <c r="G97" s="72">
        <v>0</v>
      </c>
      <c r="H97" s="72">
        <v>0</v>
      </c>
      <c r="I97" s="72">
        <v>0</v>
      </c>
      <c r="J97" s="72">
        <v>0</v>
      </c>
      <c r="K97" s="72">
        <v>0</v>
      </c>
      <c r="L97" s="72">
        <v>0</v>
      </c>
      <c r="M97" s="72">
        <v>0</v>
      </c>
      <c r="N97" s="72">
        <v>0</v>
      </c>
      <c r="O97" s="72">
        <v>0</v>
      </c>
      <c r="P97" s="72">
        <v>0</v>
      </c>
      <c r="Q97" s="72">
        <v>3000</v>
      </c>
    </row>
    <row r="98" spans="1:17" s="51" customFormat="1" ht="27.75" customHeight="1" x14ac:dyDescent="0.25">
      <c r="A98" s="84" t="s">
        <v>69</v>
      </c>
      <c r="B98" s="89" t="s">
        <v>63</v>
      </c>
      <c r="C98" s="89" t="s">
        <v>111</v>
      </c>
      <c r="D98" s="9" t="s">
        <v>35</v>
      </c>
      <c r="E98" s="74">
        <f>E99+E100+E101+E102+E104</f>
        <v>24097.135040000001</v>
      </c>
      <c r="F98" s="74">
        <f>F99+F100+F101+F102+F104</f>
        <v>0</v>
      </c>
      <c r="G98" s="74">
        <f t="shared" ref="G98:Q98" si="42">G99+G100+G101+G102+G104</f>
        <v>2155.76098</v>
      </c>
      <c r="H98" s="74">
        <f t="shared" si="42"/>
        <v>1952.6339200000002</v>
      </c>
      <c r="I98" s="74">
        <f t="shared" si="42"/>
        <v>2155.7610300000001</v>
      </c>
      <c r="J98" s="74">
        <f t="shared" si="42"/>
        <v>3837.9775100000002</v>
      </c>
      <c r="K98" s="74">
        <f t="shared" si="42"/>
        <v>2284.6120300000002</v>
      </c>
      <c r="L98" s="74">
        <f t="shared" si="42"/>
        <v>1678.3870699999998</v>
      </c>
      <c r="M98" s="74">
        <f t="shared" si="42"/>
        <v>1571.4032099999999</v>
      </c>
      <c r="N98" s="74">
        <f t="shared" si="42"/>
        <v>1121.4031900000002</v>
      </c>
      <c r="O98" s="74">
        <f t="shared" si="42"/>
        <v>1135.1666800000003</v>
      </c>
      <c r="P98" s="74">
        <f t="shared" si="42"/>
        <v>2342.3520699999999</v>
      </c>
      <c r="Q98" s="73">
        <f t="shared" si="42"/>
        <v>3861.6773499999995</v>
      </c>
    </row>
    <row r="99" spans="1:17" s="51" customFormat="1" ht="35.25" customHeight="1" x14ac:dyDescent="0.25">
      <c r="A99" s="85"/>
      <c r="B99" s="87"/>
      <c r="C99" s="87"/>
      <c r="D99" s="10" t="s">
        <v>84</v>
      </c>
      <c r="E99" s="72">
        <f t="shared" ref="E99:E132" si="43">SUM(F99:Q99)</f>
        <v>0</v>
      </c>
      <c r="F99" s="72">
        <f t="shared" ref="F99:Q99" si="44">F106+F113+F120+F127+F134+F141+F148</f>
        <v>0</v>
      </c>
      <c r="G99" s="72">
        <f t="shared" si="44"/>
        <v>0</v>
      </c>
      <c r="H99" s="72">
        <f t="shared" si="44"/>
        <v>0</v>
      </c>
      <c r="I99" s="72">
        <f t="shared" si="44"/>
        <v>0</v>
      </c>
      <c r="J99" s="72">
        <f t="shared" si="44"/>
        <v>0</v>
      </c>
      <c r="K99" s="72">
        <f t="shared" si="44"/>
        <v>0</v>
      </c>
      <c r="L99" s="72">
        <f t="shared" si="44"/>
        <v>0</v>
      </c>
      <c r="M99" s="72">
        <f t="shared" si="44"/>
        <v>0</v>
      </c>
      <c r="N99" s="72">
        <f t="shared" si="44"/>
        <v>0</v>
      </c>
      <c r="O99" s="72">
        <f t="shared" si="44"/>
        <v>0</v>
      </c>
      <c r="P99" s="72">
        <f t="shared" si="44"/>
        <v>0</v>
      </c>
      <c r="Q99" s="55">
        <f t="shared" si="44"/>
        <v>0</v>
      </c>
    </row>
    <row r="100" spans="1:17" s="51" customFormat="1" ht="48" customHeight="1" x14ac:dyDescent="0.25">
      <c r="A100" s="85"/>
      <c r="B100" s="87"/>
      <c r="C100" s="87"/>
      <c r="D100" s="10" t="s">
        <v>85</v>
      </c>
      <c r="E100" s="72">
        <f t="shared" si="43"/>
        <v>0</v>
      </c>
      <c r="F100" s="72">
        <f t="shared" ref="F100:Q100" si="45">F107+F114+F121+F128+F135+F142+F149</f>
        <v>0</v>
      </c>
      <c r="G100" s="72">
        <f t="shared" si="45"/>
        <v>0</v>
      </c>
      <c r="H100" s="72">
        <f t="shared" si="45"/>
        <v>0</v>
      </c>
      <c r="I100" s="72">
        <f t="shared" si="45"/>
        <v>0</v>
      </c>
      <c r="J100" s="72">
        <f t="shared" si="45"/>
        <v>0</v>
      </c>
      <c r="K100" s="72">
        <f t="shared" si="45"/>
        <v>0</v>
      </c>
      <c r="L100" s="72">
        <f t="shared" si="45"/>
        <v>0</v>
      </c>
      <c r="M100" s="72">
        <f t="shared" si="45"/>
        <v>0</v>
      </c>
      <c r="N100" s="72">
        <f t="shared" si="45"/>
        <v>0</v>
      </c>
      <c r="O100" s="72">
        <f t="shared" si="45"/>
        <v>0</v>
      </c>
      <c r="P100" s="72">
        <f t="shared" si="45"/>
        <v>0</v>
      </c>
      <c r="Q100" s="55">
        <f t="shared" si="45"/>
        <v>0</v>
      </c>
    </row>
    <row r="101" spans="1:17" s="51" customFormat="1" ht="39" customHeight="1" x14ac:dyDescent="0.25">
      <c r="A101" s="85"/>
      <c r="B101" s="87"/>
      <c r="C101" s="87"/>
      <c r="D101" s="10" t="s">
        <v>86</v>
      </c>
      <c r="E101" s="72">
        <f t="shared" si="43"/>
        <v>24097.135040000001</v>
      </c>
      <c r="F101" s="72">
        <f t="shared" ref="F101:Q101" si="46">F108+F115+F122+F129+F136+F143+F150</f>
        <v>0</v>
      </c>
      <c r="G101" s="72">
        <f t="shared" si="46"/>
        <v>2155.76098</v>
      </c>
      <c r="H101" s="72">
        <f t="shared" si="46"/>
        <v>1952.6339200000002</v>
      </c>
      <c r="I101" s="72">
        <f t="shared" si="46"/>
        <v>2155.7610300000001</v>
      </c>
      <c r="J101" s="72">
        <f t="shared" si="46"/>
        <v>3837.9775100000002</v>
      </c>
      <c r="K101" s="72">
        <f t="shared" si="46"/>
        <v>2284.6120300000002</v>
      </c>
      <c r="L101" s="72">
        <f t="shared" si="46"/>
        <v>1678.3870699999998</v>
      </c>
      <c r="M101" s="72">
        <f t="shared" si="46"/>
        <v>1571.4032099999999</v>
      </c>
      <c r="N101" s="72">
        <f t="shared" si="46"/>
        <v>1121.4031900000002</v>
      </c>
      <c r="O101" s="72">
        <f t="shared" si="46"/>
        <v>1135.1666800000003</v>
      </c>
      <c r="P101" s="72">
        <f t="shared" si="46"/>
        <v>2342.3520699999999</v>
      </c>
      <c r="Q101" s="55">
        <f t="shared" si="46"/>
        <v>3861.6773499999995</v>
      </c>
    </row>
    <row r="102" spans="1:17" s="51" customFormat="1" ht="62.25" customHeight="1" x14ac:dyDescent="0.25">
      <c r="A102" s="85"/>
      <c r="B102" s="87"/>
      <c r="C102" s="87"/>
      <c r="D102" s="26" t="s">
        <v>87</v>
      </c>
      <c r="E102" s="72">
        <f t="shared" si="43"/>
        <v>0</v>
      </c>
      <c r="F102" s="72">
        <f t="shared" ref="F102:Q102" si="47">F109+F116+F123+F130+F137+F144+F151</f>
        <v>0</v>
      </c>
      <c r="G102" s="72">
        <f t="shared" si="47"/>
        <v>0</v>
      </c>
      <c r="H102" s="72">
        <f t="shared" si="47"/>
        <v>0</v>
      </c>
      <c r="I102" s="72">
        <f t="shared" si="47"/>
        <v>0</v>
      </c>
      <c r="J102" s="72">
        <f t="shared" si="47"/>
        <v>0</v>
      </c>
      <c r="K102" s="72">
        <f t="shared" si="47"/>
        <v>0</v>
      </c>
      <c r="L102" s="72">
        <f t="shared" si="47"/>
        <v>0</v>
      </c>
      <c r="M102" s="72">
        <f t="shared" si="47"/>
        <v>0</v>
      </c>
      <c r="N102" s="72">
        <f t="shared" si="47"/>
        <v>0</v>
      </c>
      <c r="O102" s="72">
        <f t="shared" si="47"/>
        <v>0</v>
      </c>
      <c r="P102" s="72">
        <f t="shared" si="47"/>
        <v>0</v>
      </c>
      <c r="Q102" s="55">
        <f t="shared" si="47"/>
        <v>0</v>
      </c>
    </row>
    <row r="103" spans="1:17" s="51" customFormat="1" ht="30.75" customHeight="1" x14ac:dyDescent="0.25">
      <c r="A103" s="85"/>
      <c r="B103" s="87"/>
      <c r="C103" s="87"/>
      <c r="D103" s="26" t="s">
        <v>88</v>
      </c>
      <c r="E103" s="72">
        <f t="shared" si="43"/>
        <v>0</v>
      </c>
      <c r="F103" s="72">
        <f t="shared" ref="F103:Q103" si="48">F110+F117+F124+F131+F138+F145+F152</f>
        <v>0</v>
      </c>
      <c r="G103" s="72">
        <f t="shared" si="48"/>
        <v>0</v>
      </c>
      <c r="H103" s="72">
        <f t="shared" si="48"/>
        <v>0</v>
      </c>
      <c r="I103" s="72">
        <f t="shared" si="48"/>
        <v>0</v>
      </c>
      <c r="J103" s="72">
        <f t="shared" si="48"/>
        <v>0</v>
      </c>
      <c r="K103" s="72">
        <f t="shared" si="48"/>
        <v>0</v>
      </c>
      <c r="L103" s="72">
        <f t="shared" si="48"/>
        <v>0</v>
      </c>
      <c r="M103" s="72">
        <f t="shared" si="48"/>
        <v>0</v>
      </c>
      <c r="N103" s="72">
        <f t="shared" si="48"/>
        <v>0</v>
      </c>
      <c r="O103" s="72">
        <f t="shared" si="48"/>
        <v>0</v>
      </c>
      <c r="P103" s="72">
        <f t="shared" si="48"/>
        <v>0</v>
      </c>
      <c r="Q103" s="55">
        <f t="shared" si="48"/>
        <v>0</v>
      </c>
    </row>
    <row r="104" spans="1:17" s="51" customFormat="1" ht="21.75" customHeight="1" x14ac:dyDescent="0.25">
      <c r="A104" s="86"/>
      <c r="B104" s="88"/>
      <c r="C104" s="88"/>
      <c r="D104" s="26" t="s">
        <v>47</v>
      </c>
      <c r="E104" s="72">
        <f t="shared" si="43"/>
        <v>0</v>
      </c>
      <c r="F104" s="72">
        <f t="shared" ref="F104:Q104" si="49">F111+F118+F125+F132+F139+F146+F153</f>
        <v>0</v>
      </c>
      <c r="G104" s="72">
        <f t="shared" si="49"/>
        <v>0</v>
      </c>
      <c r="H104" s="72">
        <f t="shared" si="49"/>
        <v>0</v>
      </c>
      <c r="I104" s="72">
        <f t="shared" si="49"/>
        <v>0</v>
      </c>
      <c r="J104" s="72">
        <f t="shared" si="49"/>
        <v>0</v>
      </c>
      <c r="K104" s="72">
        <f t="shared" si="49"/>
        <v>0</v>
      </c>
      <c r="L104" s="72">
        <f t="shared" si="49"/>
        <v>0</v>
      </c>
      <c r="M104" s="72">
        <f t="shared" si="49"/>
        <v>0</v>
      </c>
      <c r="N104" s="72">
        <f t="shared" si="49"/>
        <v>0</v>
      </c>
      <c r="O104" s="72">
        <f t="shared" si="49"/>
        <v>0</v>
      </c>
      <c r="P104" s="72">
        <f t="shared" si="49"/>
        <v>0</v>
      </c>
      <c r="Q104" s="55">
        <f t="shared" si="49"/>
        <v>0</v>
      </c>
    </row>
    <row r="105" spans="1:17" ht="27" customHeight="1" x14ac:dyDescent="0.25">
      <c r="A105" s="84" t="s">
        <v>99</v>
      </c>
      <c r="B105" s="90" t="s">
        <v>65</v>
      </c>
      <c r="C105" s="89" t="s">
        <v>111</v>
      </c>
      <c r="D105" s="9" t="s">
        <v>35</v>
      </c>
      <c r="E105" s="74">
        <f t="shared" si="43"/>
        <v>390</v>
      </c>
      <c r="F105" s="73">
        <f t="shared" ref="F105:Q105" si="50">SUM(F106:F111)</f>
        <v>0</v>
      </c>
      <c r="G105" s="73">
        <f t="shared" si="50"/>
        <v>62.642490000000002</v>
      </c>
      <c r="H105" s="73">
        <f t="shared" si="50"/>
        <v>56.580309999999997</v>
      </c>
      <c r="I105" s="73">
        <f t="shared" si="50"/>
        <v>62.642490000000002</v>
      </c>
      <c r="J105" s="73">
        <f t="shared" si="50"/>
        <v>78.046710000000004</v>
      </c>
      <c r="K105" s="73">
        <f t="shared" si="50"/>
        <v>0</v>
      </c>
      <c r="L105" s="73">
        <f t="shared" si="50"/>
        <v>0</v>
      </c>
      <c r="M105" s="73">
        <f t="shared" si="50"/>
        <v>0</v>
      </c>
      <c r="N105" s="73">
        <f t="shared" si="50"/>
        <v>0</v>
      </c>
      <c r="O105" s="74">
        <f t="shared" si="50"/>
        <v>0</v>
      </c>
      <c r="P105" s="73">
        <f t="shared" si="50"/>
        <v>32.521999999999998</v>
      </c>
      <c r="Q105" s="74">
        <f t="shared" si="50"/>
        <v>97.566000000000003</v>
      </c>
    </row>
    <row r="106" spans="1:17" ht="36" customHeight="1" x14ac:dyDescent="0.25">
      <c r="A106" s="85"/>
      <c r="B106" s="91"/>
      <c r="C106" s="87"/>
      <c r="D106" s="10" t="s">
        <v>84</v>
      </c>
      <c r="E106" s="72">
        <f t="shared" si="43"/>
        <v>0</v>
      </c>
      <c r="F106" s="55">
        <v>0</v>
      </c>
      <c r="G106" s="55">
        <v>0</v>
      </c>
      <c r="H106" s="55">
        <v>0</v>
      </c>
      <c r="I106" s="55">
        <v>0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72">
        <v>0</v>
      </c>
      <c r="P106" s="55">
        <v>0</v>
      </c>
      <c r="Q106" s="72">
        <v>0</v>
      </c>
    </row>
    <row r="107" spans="1:17" ht="47.25" customHeight="1" x14ac:dyDescent="0.25">
      <c r="A107" s="85"/>
      <c r="B107" s="91"/>
      <c r="C107" s="87"/>
      <c r="D107" s="10" t="s">
        <v>85</v>
      </c>
      <c r="E107" s="72">
        <f t="shared" si="43"/>
        <v>0</v>
      </c>
      <c r="F107" s="55">
        <v>0</v>
      </c>
      <c r="G107" s="55">
        <v>0</v>
      </c>
      <c r="H107" s="55">
        <v>0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72">
        <v>0</v>
      </c>
      <c r="P107" s="55">
        <v>0</v>
      </c>
      <c r="Q107" s="72">
        <v>0</v>
      </c>
    </row>
    <row r="108" spans="1:17" ht="42" customHeight="1" x14ac:dyDescent="0.25">
      <c r="A108" s="85"/>
      <c r="B108" s="91"/>
      <c r="C108" s="87"/>
      <c r="D108" s="10" t="s">
        <v>86</v>
      </c>
      <c r="E108" s="72">
        <f t="shared" si="43"/>
        <v>390</v>
      </c>
      <c r="F108" s="55">
        <v>0</v>
      </c>
      <c r="G108" s="55">
        <v>62.642490000000002</v>
      </c>
      <c r="H108" s="55">
        <v>56.580309999999997</v>
      </c>
      <c r="I108" s="55">
        <v>62.642490000000002</v>
      </c>
      <c r="J108" s="55">
        <v>78.046710000000004</v>
      </c>
      <c r="K108" s="55">
        <v>0</v>
      </c>
      <c r="L108" s="55">
        <v>0</v>
      </c>
      <c r="M108" s="55">
        <v>0</v>
      </c>
      <c r="N108" s="55">
        <v>0</v>
      </c>
      <c r="O108" s="72">
        <v>0</v>
      </c>
      <c r="P108" s="55">
        <v>32.521999999999998</v>
      </c>
      <c r="Q108" s="72">
        <v>97.566000000000003</v>
      </c>
    </row>
    <row r="109" spans="1:17" ht="62.25" customHeight="1" x14ac:dyDescent="0.25">
      <c r="A109" s="85"/>
      <c r="B109" s="91"/>
      <c r="C109" s="87"/>
      <c r="D109" s="26" t="s">
        <v>87</v>
      </c>
      <c r="E109" s="72">
        <f t="shared" si="43"/>
        <v>0</v>
      </c>
      <c r="F109" s="55">
        <v>0</v>
      </c>
      <c r="G109" s="55">
        <v>0</v>
      </c>
      <c r="H109" s="55">
        <v>0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72">
        <v>0</v>
      </c>
      <c r="P109" s="55">
        <v>0</v>
      </c>
      <c r="Q109" s="72">
        <v>0</v>
      </c>
    </row>
    <row r="110" spans="1:17" ht="30" customHeight="1" x14ac:dyDescent="0.25">
      <c r="A110" s="85"/>
      <c r="B110" s="91"/>
      <c r="C110" s="87"/>
      <c r="D110" s="26" t="s">
        <v>88</v>
      </c>
      <c r="E110" s="72">
        <f t="shared" si="43"/>
        <v>0</v>
      </c>
      <c r="F110" s="55">
        <v>0</v>
      </c>
      <c r="G110" s="55">
        <v>0</v>
      </c>
      <c r="H110" s="55">
        <v>0</v>
      </c>
      <c r="I110" s="55">
        <v>0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72">
        <v>0</v>
      </c>
      <c r="P110" s="55">
        <v>0</v>
      </c>
      <c r="Q110" s="55">
        <v>0</v>
      </c>
    </row>
    <row r="111" spans="1:17" ht="21" customHeight="1" x14ac:dyDescent="0.25">
      <c r="A111" s="86"/>
      <c r="B111" s="92"/>
      <c r="C111" s="88"/>
      <c r="D111" s="26" t="s">
        <v>47</v>
      </c>
      <c r="E111" s="72">
        <f t="shared" si="43"/>
        <v>0</v>
      </c>
      <c r="F111" s="55">
        <v>0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72">
        <v>0</v>
      </c>
      <c r="P111" s="55">
        <v>0</v>
      </c>
      <c r="Q111" s="55">
        <v>0</v>
      </c>
    </row>
    <row r="112" spans="1:17" ht="25.5" customHeight="1" x14ac:dyDescent="0.25">
      <c r="A112" s="84" t="s">
        <v>100</v>
      </c>
      <c r="B112" s="89" t="s">
        <v>125</v>
      </c>
      <c r="C112" s="89" t="s">
        <v>111</v>
      </c>
      <c r="D112" s="9" t="s">
        <v>35</v>
      </c>
      <c r="E112" s="74">
        <f t="shared" si="43"/>
        <v>12946.576689999998</v>
      </c>
      <c r="F112" s="74">
        <f t="shared" ref="F112:Q112" si="51">SUM(F113:F118)</f>
        <v>0</v>
      </c>
      <c r="G112" s="74">
        <f t="shared" si="51"/>
        <v>1269.39157</v>
      </c>
      <c r="H112" s="74">
        <f t="shared" si="51"/>
        <v>1147.6280400000001</v>
      </c>
      <c r="I112" s="74">
        <f t="shared" si="51"/>
        <v>1269.3915599999998</v>
      </c>
      <c r="J112" s="74">
        <f t="shared" si="51"/>
        <v>1272.2091</v>
      </c>
      <c r="K112" s="74">
        <f t="shared" si="51"/>
        <v>1218.7882300000001</v>
      </c>
      <c r="L112" s="74">
        <f t="shared" si="51"/>
        <v>1199.6723099999999</v>
      </c>
      <c r="M112" s="74">
        <f t="shared" si="51"/>
        <v>619.66126000000008</v>
      </c>
      <c r="N112" s="74">
        <f t="shared" si="51"/>
        <v>619.66125</v>
      </c>
      <c r="O112" s="74">
        <f t="shared" si="51"/>
        <v>600.00245000000007</v>
      </c>
      <c r="P112" s="74">
        <f t="shared" si="51"/>
        <v>1516.1321499999999</v>
      </c>
      <c r="Q112" s="74">
        <f t="shared" si="51"/>
        <v>2214.0387700000001</v>
      </c>
    </row>
    <row r="113" spans="1:18" ht="30" customHeight="1" x14ac:dyDescent="0.25">
      <c r="A113" s="85"/>
      <c r="B113" s="87"/>
      <c r="C113" s="87"/>
      <c r="D113" s="10" t="s">
        <v>84</v>
      </c>
      <c r="E113" s="72">
        <f t="shared" si="43"/>
        <v>0</v>
      </c>
      <c r="F113" s="72">
        <v>0</v>
      </c>
      <c r="G113" s="72">
        <v>0</v>
      </c>
      <c r="H113" s="72">
        <v>0</v>
      </c>
      <c r="I113" s="72">
        <v>0</v>
      </c>
      <c r="J113" s="72">
        <v>0</v>
      </c>
      <c r="K113" s="72">
        <v>0</v>
      </c>
      <c r="L113" s="72">
        <v>0</v>
      </c>
      <c r="M113" s="72">
        <v>0</v>
      </c>
      <c r="N113" s="72">
        <v>0</v>
      </c>
      <c r="O113" s="72">
        <v>0</v>
      </c>
      <c r="P113" s="72">
        <v>0</v>
      </c>
      <c r="Q113" s="72">
        <v>0</v>
      </c>
    </row>
    <row r="114" spans="1:18" ht="45.75" customHeight="1" x14ac:dyDescent="0.25">
      <c r="A114" s="85"/>
      <c r="B114" s="87"/>
      <c r="C114" s="87"/>
      <c r="D114" s="10" t="s">
        <v>85</v>
      </c>
      <c r="E114" s="72">
        <f t="shared" si="43"/>
        <v>0</v>
      </c>
      <c r="F114" s="72">
        <v>0</v>
      </c>
      <c r="G114" s="72">
        <v>0</v>
      </c>
      <c r="H114" s="72">
        <v>0</v>
      </c>
      <c r="I114" s="72">
        <v>0</v>
      </c>
      <c r="J114" s="72">
        <v>0</v>
      </c>
      <c r="K114" s="72">
        <v>0</v>
      </c>
      <c r="L114" s="72">
        <v>0</v>
      </c>
      <c r="M114" s="72">
        <v>0</v>
      </c>
      <c r="N114" s="72">
        <v>0</v>
      </c>
      <c r="O114" s="72">
        <v>0</v>
      </c>
      <c r="P114" s="72">
        <v>0</v>
      </c>
      <c r="Q114" s="72">
        <v>0</v>
      </c>
    </row>
    <row r="115" spans="1:18" ht="36" customHeight="1" x14ac:dyDescent="0.25">
      <c r="A115" s="85"/>
      <c r="B115" s="87"/>
      <c r="C115" s="87"/>
      <c r="D115" s="10" t="s">
        <v>86</v>
      </c>
      <c r="E115" s="72">
        <f t="shared" si="43"/>
        <v>12946.576689999998</v>
      </c>
      <c r="F115" s="72">
        <v>0</v>
      </c>
      <c r="G115" s="72">
        <f>1211.81818+47.33469+10.2387</f>
        <v>1269.39157</v>
      </c>
      <c r="H115" s="72">
        <f>1094.54546+43.83477+9.24781</f>
        <v>1147.6280400000001</v>
      </c>
      <c r="I115" s="72">
        <f>1211.81818+47.33469+10.23869</f>
        <v>1269.3915599999998</v>
      </c>
      <c r="J115" s="72">
        <f>1035.17428+181.31868+45.80776+9.90838</f>
        <v>1272.2091</v>
      </c>
      <c r="K115" s="72">
        <f>562.08792+47.33469+10.23865+599.12697</f>
        <v>1218.7882300000001</v>
      </c>
      <c r="L115" s="72">
        <f>543.95605+45.80776+9.9085+600</f>
        <v>1199.6723099999999</v>
      </c>
      <c r="M115" s="72">
        <f>562.08792+47.33469+10.23865</f>
        <v>619.66126000000008</v>
      </c>
      <c r="N115" s="72">
        <f>562.08791+47.33469+10.23865</f>
        <v>619.66125</v>
      </c>
      <c r="O115" s="72">
        <f>543.95604+45.80776+10.23865</f>
        <v>600.00245000000007</v>
      </c>
      <c r="P115" s="72">
        <f>344.5055+764.38356+47.33469+9.9084+350</f>
        <v>1516.1321499999999</v>
      </c>
      <c r="Q115" s="72">
        <f>1018.52545+1082.22408+45.80776+47.33469+9.9084+10.23839</f>
        <v>2214.0387700000001</v>
      </c>
    </row>
    <row r="116" spans="1:18" ht="60" customHeight="1" x14ac:dyDescent="0.25">
      <c r="A116" s="85"/>
      <c r="B116" s="87"/>
      <c r="C116" s="87"/>
      <c r="D116" s="26" t="s">
        <v>87</v>
      </c>
      <c r="E116" s="72">
        <f t="shared" si="43"/>
        <v>0</v>
      </c>
      <c r="F116" s="72">
        <v>0</v>
      </c>
      <c r="G116" s="72">
        <v>0</v>
      </c>
      <c r="H116" s="72">
        <v>0</v>
      </c>
      <c r="I116" s="72">
        <v>0</v>
      </c>
      <c r="J116" s="72">
        <v>0</v>
      </c>
      <c r="K116" s="72">
        <v>0</v>
      </c>
      <c r="L116" s="72">
        <v>0</v>
      </c>
      <c r="M116" s="72">
        <v>0</v>
      </c>
      <c r="N116" s="72">
        <v>0</v>
      </c>
      <c r="O116" s="72">
        <v>0</v>
      </c>
      <c r="P116" s="72">
        <v>0</v>
      </c>
      <c r="Q116" s="72">
        <v>0</v>
      </c>
    </row>
    <row r="117" spans="1:18" ht="27.75" customHeight="1" x14ac:dyDescent="0.25">
      <c r="A117" s="85"/>
      <c r="B117" s="87"/>
      <c r="C117" s="87"/>
      <c r="D117" s="26" t="s">
        <v>88</v>
      </c>
      <c r="E117" s="72">
        <f t="shared" si="43"/>
        <v>0</v>
      </c>
      <c r="F117" s="72">
        <v>0</v>
      </c>
      <c r="G117" s="72">
        <v>0</v>
      </c>
      <c r="H117" s="72">
        <v>0</v>
      </c>
      <c r="I117" s="72">
        <v>0</v>
      </c>
      <c r="J117" s="72">
        <v>0</v>
      </c>
      <c r="K117" s="72">
        <v>0</v>
      </c>
      <c r="L117" s="72">
        <v>0</v>
      </c>
      <c r="M117" s="72">
        <v>0</v>
      </c>
      <c r="N117" s="72">
        <v>0</v>
      </c>
      <c r="O117" s="72">
        <v>0</v>
      </c>
      <c r="P117" s="72">
        <v>0</v>
      </c>
      <c r="Q117" s="72">
        <v>0</v>
      </c>
    </row>
    <row r="118" spans="1:18" ht="20.25" customHeight="1" x14ac:dyDescent="0.25">
      <c r="A118" s="86"/>
      <c r="B118" s="88"/>
      <c r="C118" s="88"/>
      <c r="D118" s="26" t="s">
        <v>47</v>
      </c>
      <c r="E118" s="72">
        <f t="shared" si="43"/>
        <v>0</v>
      </c>
      <c r="F118" s="72">
        <v>0</v>
      </c>
      <c r="G118" s="72">
        <v>0</v>
      </c>
      <c r="H118" s="72">
        <v>0</v>
      </c>
      <c r="I118" s="72">
        <v>0</v>
      </c>
      <c r="J118" s="72">
        <v>0</v>
      </c>
      <c r="K118" s="72">
        <v>0</v>
      </c>
      <c r="L118" s="72">
        <v>0</v>
      </c>
      <c r="M118" s="72">
        <v>0</v>
      </c>
      <c r="N118" s="72">
        <v>0</v>
      </c>
      <c r="O118" s="72">
        <v>0</v>
      </c>
      <c r="P118" s="72">
        <v>0</v>
      </c>
      <c r="Q118" s="72">
        <f>4000-4000</f>
        <v>0</v>
      </c>
      <c r="R118" s="58"/>
    </row>
    <row r="119" spans="1:18" ht="27" customHeight="1" x14ac:dyDescent="0.25">
      <c r="A119" s="84" t="s">
        <v>101</v>
      </c>
      <c r="B119" s="89" t="s">
        <v>126</v>
      </c>
      <c r="C119" s="89" t="s">
        <v>111</v>
      </c>
      <c r="D119" s="9" t="s">
        <v>35</v>
      </c>
      <c r="E119" s="74">
        <f t="shared" si="43"/>
        <v>2322.42274</v>
      </c>
      <c r="F119" s="74">
        <f t="shared" ref="F119:Q119" si="52">SUM(F120:F125)</f>
        <v>0</v>
      </c>
      <c r="G119" s="74">
        <f t="shared" si="52"/>
        <v>174.10959</v>
      </c>
      <c r="H119" s="74">
        <f t="shared" si="52"/>
        <v>157.26027999999999</v>
      </c>
      <c r="I119" s="74">
        <f t="shared" si="52"/>
        <v>174.10959</v>
      </c>
      <c r="J119" s="74">
        <f t="shared" si="52"/>
        <v>726.97654</v>
      </c>
      <c r="K119" s="74">
        <f t="shared" si="52"/>
        <v>346.53232000000003</v>
      </c>
      <c r="L119" s="74">
        <f t="shared" si="52"/>
        <v>68.49315</v>
      </c>
      <c r="M119" s="74">
        <f t="shared" si="52"/>
        <v>74.109589999999997</v>
      </c>
      <c r="N119" s="74">
        <f t="shared" si="52"/>
        <v>74.109589999999997</v>
      </c>
      <c r="O119" s="74">
        <f t="shared" si="52"/>
        <v>110.00976</v>
      </c>
      <c r="P119" s="74">
        <f t="shared" si="52"/>
        <v>174.10959</v>
      </c>
      <c r="Q119" s="74">
        <f t="shared" si="52"/>
        <v>242.60274000000001</v>
      </c>
    </row>
    <row r="120" spans="1:18" ht="39.75" customHeight="1" x14ac:dyDescent="0.25">
      <c r="A120" s="85"/>
      <c r="B120" s="87"/>
      <c r="C120" s="87"/>
      <c r="D120" s="10" t="s">
        <v>84</v>
      </c>
      <c r="E120" s="72">
        <f t="shared" si="43"/>
        <v>0</v>
      </c>
      <c r="F120" s="72">
        <v>0</v>
      </c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72">
        <v>0</v>
      </c>
      <c r="M120" s="72">
        <v>0</v>
      </c>
      <c r="N120" s="72">
        <v>0</v>
      </c>
      <c r="O120" s="72">
        <v>0</v>
      </c>
      <c r="P120" s="72">
        <v>0</v>
      </c>
      <c r="Q120" s="72">
        <v>0</v>
      </c>
    </row>
    <row r="121" spans="1:18" ht="51.75" customHeight="1" x14ac:dyDescent="0.25">
      <c r="A121" s="85"/>
      <c r="B121" s="87"/>
      <c r="C121" s="87"/>
      <c r="D121" s="10" t="s">
        <v>85</v>
      </c>
      <c r="E121" s="72">
        <f t="shared" si="43"/>
        <v>0</v>
      </c>
      <c r="F121" s="72">
        <v>0</v>
      </c>
      <c r="G121" s="72">
        <v>0</v>
      </c>
      <c r="H121" s="72">
        <v>0</v>
      </c>
      <c r="I121" s="72">
        <v>0</v>
      </c>
      <c r="J121" s="72">
        <v>0</v>
      </c>
      <c r="K121" s="72">
        <v>0</v>
      </c>
      <c r="L121" s="72">
        <v>0</v>
      </c>
      <c r="M121" s="72">
        <v>0</v>
      </c>
      <c r="N121" s="72">
        <v>0</v>
      </c>
      <c r="O121" s="72">
        <v>0</v>
      </c>
      <c r="P121" s="72">
        <v>0</v>
      </c>
      <c r="Q121" s="72">
        <v>0</v>
      </c>
    </row>
    <row r="122" spans="1:18" ht="42" customHeight="1" x14ac:dyDescent="0.25">
      <c r="A122" s="85"/>
      <c r="B122" s="87"/>
      <c r="C122" s="87"/>
      <c r="D122" s="10" t="s">
        <v>86</v>
      </c>
      <c r="E122" s="72">
        <f>SUM(F122:Q122)</f>
        <v>2322.42274</v>
      </c>
      <c r="F122" s="72">
        <v>0</v>
      </c>
      <c r="G122" s="72">
        <v>174.10959</v>
      </c>
      <c r="H122" s="72">
        <v>157.26027999999999</v>
      </c>
      <c r="I122" s="72">
        <v>174.10959</v>
      </c>
      <c r="J122" s="72">
        <v>726.97654</v>
      </c>
      <c r="K122" s="72">
        <f>74.10959+59.28792+213.13481</f>
        <v>346.53232000000003</v>
      </c>
      <c r="L122" s="72">
        <v>68.49315</v>
      </c>
      <c r="M122" s="72">
        <v>74.109589999999997</v>
      </c>
      <c r="N122" s="72">
        <v>74.109589999999997</v>
      </c>
      <c r="O122" s="72">
        <v>110.00976</v>
      </c>
      <c r="P122" s="72">
        <v>174.10959</v>
      </c>
      <c r="Q122" s="72">
        <f>168.49315+74.10959</f>
        <v>242.60274000000001</v>
      </c>
    </row>
    <row r="123" spans="1:18" ht="60" customHeight="1" x14ac:dyDescent="0.25">
      <c r="A123" s="85"/>
      <c r="B123" s="87"/>
      <c r="C123" s="87"/>
      <c r="D123" s="26" t="s">
        <v>87</v>
      </c>
      <c r="E123" s="72">
        <f t="shared" si="43"/>
        <v>0</v>
      </c>
      <c r="F123" s="72">
        <v>0</v>
      </c>
      <c r="G123" s="72">
        <v>0</v>
      </c>
      <c r="H123" s="72">
        <v>0</v>
      </c>
      <c r="I123" s="72">
        <v>0</v>
      </c>
      <c r="J123" s="72">
        <v>0</v>
      </c>
      <c r="K123" s="72">
        <v>0</v>
      </c>
      <c r="L123" s="72">
        <v>0</v>
      </c>
      <c r="M123" s="72">
        <v>0</v>
      </c>
      <c r="N123" s="72">
        <v>0</v>
      </c>
      <c r="O123" s="72">
        <v>0</v>
      </c>
      <c r="P123" s="72">
        <v>0</v>
      </c>
      <c r="Q123" s="72">
        <v>0</v>
      </c>
    </row>
    <row r="124" spans="1:18" ht="28.5" customHeight="1" x14ac:dyDescent="0.25">
      <c r="A124" s="85"/>
      <c r="B124" s="87"/>
      <c r="C124" s="87"/>
      <c r="D124" s="26" t="s">
        <v>88</v>
      </c>
      <c r="E124" s="72">
        <f t="shared" si="43"/>
        <v>0</v>
      </c>
      <c r="F124" s="72">
        <v>0</v>
      </c>
      <c r="G124" s="72">
        <v>0</v>
      </c>
      <c r="H124" s="72">
        <v>0</v>
      </c>
      <c r="I124" s="72">
        <v>0</v>
      </c>
      <c r="J124" s="72">
        <v>0</v>
      </c>
      <c r="K124" s="72">
        <v>0</v>
      </c>
      <c r="L124" s="72">
        <v>0</v>
      </c>
      <c r="M124" s="72">
        <v>0</v>
      </c>
      <c r="N124" s="72">
        <v>0</v>
      </c>
      <c r="O124" s="72">
        <v>0</v>
      </c>
      <c r="P124" s="72">
        <v>0</v>
      </c>
      <c r="Q124" s="72">
        <v>0</v>
      </c>
    </row>
    <row r="125" spans="1:18" ht="17.25" customHeight="1" x14ac:dyDescent="0.25">
      <c r="A125" s="86"/>
      <c r="B125" s="88"/>
      <c r="C125" s="88"/>
      <c r="D125" s="26" t="s">
        <v>47</v>
      </c>
      <c r="E125" s="55">
        <f t="shared" si="43"/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72">
        <v>0</v>
      </c>
      <c r="P125" s="55">
        <v>0</v>
      </c>
      <c r="Q125" s="55">
        <v>0</v>
      </c>
    </row>
    <row r="126" spans="1:18" ht="25.5" customHeight="1" x14ac:dyDescent="0.25">
      <c r="A126" s="84" t="s">
        <v>102</v>
      </c>
      <c r="B126" s="89" t="s">
        <v>127</v>
      </c>
      <c r="C126" s="89" t="s">
        <v>111</v>
      </c>
      <c r="D126" s="9" t="s">
        <v>35</v>
      </c>
      <c r="E126" s="73">
        <f t="shared" si="43"/>
        <v>600</v>
      </c>
      <c r="F126" s="73">
        <f>SUM(F127:F132)</f>
        <v>0</v>
      </c>
      <c r="G126" s="73">
        <f t="shared" ref="G126:Q126" si="53">SUM(G127:G132)</f>
        <v>50.958910000000003</v>
      </c>
      <c r="H126" s="73">
        <f t="shared" si="53"/>
        <v>46.0274</v>
      </c>
      <c r="I126" s="73">
        <f t="shared" si="53"/>
        <v>50.958910000000003</v>
      </c>
      <c r="J126" s="73">
        <f t="shared" si="53"/>
        <v>136.15878000000001</v>
      </c>
      <c r="K126" s="73">
        <f t="shared" si="53"/>
        <v>28.974</v>
      </c>
      <c r="L126" s="73">
        <f t="shared" si="53"/>
        <v>28.974</v>
      </c>
      <c r="M126" s="73">
        <f t="shared" si="53"/>
        <v>28.974</v>
      </c>
      <c r="N126" s="73">
        <f t="shared" si="53"/>
        <v>28.974</v>
      </c>
      <c r="O126" s="74">
        <f t="shared" si="53"/>
        <v>28.974</v>
      </c>
      <c r="P126" s="73">
        <f t="shared" si="53"/>
        <v>43.460999999999999</v>
      </c>
      <c r="Q126" s="73">
        <f t="shared" si="53"/>
        <v>127.565</v>
      </c>
    </row>
    <row r="127" spans="1:18" ht="39.75" customHeight="1" x14ac:dyDescent="0.25">
      <c r="A127" s="85"/>
      <c r="B127" s="87"/>
      <c r="C127" s="87"/>
      <c r="D127" s="10" t="s">
        <v>84</v>
      </c>
      <c r="E127" s="55">
        <f t="shared" si="43"/>
        <v>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72">
        <v>0</v>
      </c>
      <c r="P127" s="55">
        <v>0</v>
      </c>
      <c r="Q127" s="55">
        <v>0</v>
      </c>
    </row>
    <row r="128" spans="1:18" ht="51.75" customHeight="1" x14ac:dyDescent="0.25">
      <c r="A128" s="85"/>
      <c r="B128" s="87"/>
      <c r="C128" s="87"/>
      <c r="D128" s="10" t="s">
        <v>85</v>
      </c>
      <c r="E128" s="55">
        <f t="shared" si="43"/>
        <v>0</v>
      </c>
      <c r="F128" s="55">
        <v>0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72">
        <v>0</v>
      </c>
      <c r="P128" s="55">
        <v>0</v>
      </c>
      <c r="Q128" s="55">
        <v>0</v>
      </c>
    </row>
    <row r="129" spans="1:17" ht="39" customHeight="1" x14ac:dyDescent="0.25">
      <c r="A129" s="85"/>
      <c r="B129" s="87"/>
      <c r="C129" s="87"/>
      <c r="D129" s="10" t="s">
        <v>86</v>
      </c>
      <c r="E129" s="55">
        <f t="shared" si="43"/>
        <v>600</v>
      </c>
      <c r="F129" s="55">
        <v>0</v>
      </c>
      <c r="G129" s="55">
        <v>50.958910000000003</v>
      </c>
      <c r="H129" s="55">
        <v>46.0274</v>
      </c>
      <c r="I129" s="55">
        <v>50.958910000000003</v>
      </c>
      <c r="J129" s="55">
        <f>49.31507+86.84371</f>
        <v>136.15878000000001</v>
      </c>
      <c r="K129" s="55">
        <v>28.974</v>
      </c>
      <c r="L129" s="55">
        <v>28.974</v>
      </c>
      <c r="M129" s="55">
        <v>28.974</v>
      </c>
      <c r="N129" s="55">
        <v>28.974</v>
      </c>
      <c r="O129" s="72">
        <v>28.974</v>
      </c>
      <c r="P129" s="55">
        <f>28.974+14.487</f>
        <v>43.460999999999999</v>
      </c>
      <c r="Q129" s="55">
        <v>127.565</v>
      </c>
    </row>
    <row r="130" spans="1:17" ht="63" customHeight="1" x14ac:dyDescent="0.25">
      <c r="A130" s="85"/>
      <c r="B130" s="87"/>
      <c r="C130" s="87"/>
      <c r="D130" s="26" t="s">
        <v>87</v>
      </c>
      <c r="E130" s="55">
        <f t="shared" si="43"/>
        <v>0</v>
      </c>
      <c r="F130" s="55">
        <v>0</v>
      </c>
      <c r="G130" s="55">
        <v>0</v>
      </c>
      <c r="H130" s="55">
        <v>0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72">
        <v>0</v>
      </c>
      <c r="P130" s="55">
        <v>0</v>
      </c>
      <c r="Q130" s="55">
        <v>0</v>
      </c>
    </row>
    <row r="131" spans="1:17" ht="32.25" customHeight="1" x14ac:dyDescent="0.25">
      <c r="A131" s="85"/>
      <c r="B131" s="87"/>
      <c r="C131" s="87"/>
      <c r="D131" s="26" t="s">
        <v>88</v>
      </c>
      <c r="E131" s="55">
        <f t="shared" si="43"/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72">
        <v>0</v>
      </c>
      <c r="P131" s="55">
        <v>0</v>
      </c>
      <c r="Q131" s="55">
        <v>0</v>
      </c>
    </row>
    <row r="132" spans="1:17" ht="17.25" customHeight="1" x14ac:dyDescent="0.25">
      <c r="A132" s="86"/>
      <c r="B132" s="88"/>
      <c r="C132" s="88"/>
      <c r="D132" s="26" t="s">
        <v>47</v>
      </c>
      <c r="E132" s="55">
        <f t="shared" si="43"/>
        <v>0</v>
      </c>
      <c r="F132" s="55">
        <v>0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72">
        <v>0</v>
      </c>
      <c r="P132" s="55">
        <v>0</v>
      </c>
      <c r="Q132" s="55">
        <v>0</v>
      </c>
    </row>
    <row r="133" spans="1:17" ht="15.75" customHeight="1" x14ac:dyDescent="0.25">
      <c r="A133" s="84" t="s">
        <v>103</v>
      </c>
      <c r="B133" s="89" t="s">
        <v>128</v>
      </c>
      <c r="C133" s="89" t="s">
        <v>111</v>
      </c>
      <c r="D133" s="9" t="s">
        <v>35</v>
      </c>
      <c r="E133" s="73">
        <f t="shared" ref="E133:E139" si="54">SUM(F133:Q133)</f>
        <v>3492.7047699999994</v>
      </c>
      <c r="F133" s="73">
        <f>SUM(F134:F139)</f>
        <v>0</v>
      </c>
      <c r="G133" s="73">
        <f t="shared" ref="G133:Q133" si="55">SUM(G134:G139)</f>
        <v>296.44549000000001</v>
      </c>
      <c r="H133" s="73">
        <f t="shared" si="55"/>
        <v>268.7423</v>
      </c>
      <c r="I133" s="73">
        <f t="shared" si="55"/>
        <v>296.44551000000001</v>
      </c>
      <c r="J133" s="73">
        <f t="shared" si="55"/>
        <v>772.27792999999997</v>
      </c>
      <c r="K133" s="73">
        <f t="shared" si="55"/>
        <v>196.44547</v>
      </c>
      <c r="L133" s="73">
        <f t="shared" si="55"/>
        <v>187.21120999999999</v>
      </c>
      <c r="M133" s="73">
        <f t="shared" si="55"/>
        <v>196.44547</v>
      </c>
      <c r="N133" s="73">
        <f t="shared" si="55"/>
        <v>196.44548</v>
      </c>
      <c r="O133" s="74">
        <f t="shared" si="55"/>
        <v>202.14427000000001</v>
      </c>
      <c r="P133" s="73">
        <f t="shared" si="55"/>
        <v>296.44531999999998</v>
      </c>
      <c r="Q133" s="73">
        <f t="shared" si="55"/>
        <v>583.65632000000005</v>
      </c>
    </row>
    <row r="134" spans="1:17" ht="30" x14ac:dyDescent="0.25">
      <c r="A134" s="85"/>
      <c r="B134" s="87"/>
      <c r="C134" s="87"/>
      <c r="D134" s="10" t="s">
        <v>84</v>
      </c>
      <c r="E134" s="55">
        <f t="shared" si="54"/>
        <v>0</v>
      </c>
      <c r="F134" s="55">
        <v>0</v>
      </c>
      <c r="G134" s="55">
        <v>0</v>
      </c>
      <c r="H134" s="55">
        <v>0</v>
      </c>
      <c r="I134" s="55">
        <v>0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72">
        <v>0</v>
      </c>
      <c r="P134" s="55">
        <v>0</v>
      </c>
      <c r="Q134" s="55">
        <v>0</v>
      </c>
    </row>
    <row r="135" spans="1:17" ht="45" x14ac:dyDescent="0.25">
      <c r="A135" s="85"/>
      <c r="B135" s="87"/>
      <c r="C135" s="87"/>
      <c r="D135" s="10" t="s">
        <v>85</v>
      </c>
      <c r="E135" s="55">
        <f t="shared" si="54"/>
        <v>0</v>
      </c>
      <c r="F135" s="55">
        <v>0</v>
      </c>
      <c r="G135" s="55">
        <v>0</v>
      </c>
      <c r="H135" s="55">
        <v>0</v>
      </c>
      <c r="I135" s="55">
        <v>0</v>
      </c>
      <c r="J135" s="55">
        <v>0</v>
      </c>
      <c r="K135" s="55">
        <v>0</v>
      </c>
      <c r="L135" s="55">
        <v>0</v>
      </c>
      <c r="M135" s="55">
        <v>0</v>
      </c>
      <c r="N135" s="55">
        <v>0</v>
      </c>
      <c r="O135" s="72">
        <v>0</v>
      </c>
      <c r="P135" s="55">
        <v>0</v>
      </c>
      <c r="Q135" s="55">
        <v>0</v>
      </c>
    </row>
    <row r="136" spans="1:17" ht="36.75" customHeight="1" x14ac:dyDescent="0.25">
      <c r="A136" s="85"/>
      <c r="B136" s="87"/>
      <c r="C136" s="87"/>
      <c r="D136" s="10" t="s">
        <v>86</v>
      </c>
      <c r="E136" s="55">
        <f t="shared" si="54"/>
        <v>3492.7047699999994</v>
      </c>
      <c r="F136" s="55">
        <v>0</v>
      </c>
      <c r="G136" s="55">
        <f>276.0274+10.17942+10.23867</f>
        <v>296.44549000000001</v>
      </c>
      <c r="H136" s="55">
        <f>249.31507+10.17942+9.24781</f>
        <v>268.7423</v>
      </c>
      <c r="I136" s="55">
        <f>276.0274+10.17942+10.23869</f>
        <v>296.44551000000001</v>
      </c>
      <c r="J136" s="55">
        <f>267.12329+10.17942+9.90838+485.06684</f>
        <v>772.27792999999997</v>
      </c>
      <c r="K136" s="55">
        <f>176.0274+10.17942+10.23865</f>
        <v>196.44547</v>
      </c>
      <c r="L136" s="55">
        <f>167.12329+10.17942+9.9085</f>
        <v>187.21120999999999</v>
      </c>
      <c r="M136" s="55">
        <f>176.0274+10.17942+10.23865</f>
        <v>196.44547</v>
      </c>
      <c r="N136" s="55">
        <f>176.0274+10.17942+10.23866</f>
        <v>196.44548</v>
      </c>
      <c r="O136" s="72">
        <f>182.05645+10.17942+9.9084</f>
        <v>202.14427000000001</v>
      </c>
      <c r="P136" s="55">
        <f>276.0274+10.17942+10.2385</f>
        <v>296.44531999999998</v>
      </c>
      <c r="Q136" s="72">
        <f>267.12329+276.0274+9.9084+10.23839+10.17942+10.17942</f>
        <v>583.65632000000005</v>
      </c>
    </row>
    <row r="137" spans="1:17" ht="60" customHeight="1" x14ac:dyDescent="0.25">
      <c r="A137" s="85"/>
      <c r="B137" s="87"/>
      <c r="C137" s="87"/>
      <c r="D137" s="26" t="s">
        <v>87</v>
      </c>
      <c r="E137" s="55">
        <f t="shared" si="54"/>
        <v>0</v>
      </c>
      <c r="F137" s="55">
        <v>0</v>
      </c>
      <c r="G137" s="55">
        <v>0</v>
      </c>
      <c r="H137" s="55">
        <v>0</v>
      </c>
      <c r="I137" s="55">
        <v>0</v>
      </c>
      <c r="J137" s="55">
        <v>0</v>
      </c>
      <c r="K137" s="55">
        <v>0</v>
      </c>
      <c r="L137" s="55">
        <v>0</v>
      </c>
      <c r="M137" s="55">
        <v>0</v>
      </c>
      <c r="N137" s="55">
        <v>0</v>
      </c>
      <c r="O137" s="72">
        <v>0</v>
      </c>
      <c r="P137" s="55">
        <v>0</v>
      </c>
      <c r="Q137" s="55">
        <v>0</v>
      </c>
    </row>
    <row r="138" spans="1:17" ht="30.75" customHeight="1" x14ac:dyDescent="0.25">
      <c r="A138" s="85"/>
      <c r="B138" s="87"/>
      <c r="C138" s="87"/>
      <c r="D138" s="26" t="s">
        <v>88</v>
      </c>
      <c r="E138" s="55">
        <f t="shared" si="54"/>
        <v>0</v>
      </c>
      <c r="F138" s="55">
        <v>0</v>
      </c>
      <c r="G138" s="55">
        <v>0</v>
      </c>
      <c r="H138" s="55">
        <v>0</v>
      </c>
      <c r="I138" s="55">
        <v>0</v>
      </c>
      <c r="J138" s="55">
        <v>0</v>
      </c>
      <c r="K138" s="55">
        <v>0</v>
      </c>
      <c r="L138" s="55">
        <v>0</v>
      </c>
      <c r="M138" s="55">
        <v>0</v>
      </c>
      <c r="N138" s="55">
        <v>0</v>
      </c>
      <c r="O138" s="72">
        <v>0</v>
      </c>
      <c r="P138" s="55">
        <v>0</v>
      </c>
      <c r="Q138" s="55">
        <v>0</v>
      </c>
    </row>
    <row r="139" spans="1:17" ht="21" customHeight="1" x14ac:dyDescent="0.25">
      <c r="A139" s="86"/>
      <c r="B139" s="88"/>
      <c r="C139" s="88"/>
      <c r="D139" s="26" t="s">
        <v>47</v>
      </c>
      <c r="E139" s="55">
        <f t="shared" si="54"/>
        <v>0</v>
      </c>
      <c r="F139" s="55">
        <v>0</v>
      </c>
      <c r="G139" s="55">
        <v>0</v>
      </c>
      <c r="H139" s="55">
        <v>0</v>
      </c>
      <c r="I139" s="55">
        <v>0</v>
      </c>
      <c r="J139" s="55">
        <v>0</v>
      </c>
      <c r="K139" s="55">
        <v>0</v>
      </c>
      <c r="L139" s="55">
        <v>0</v>
      </c>
      <c r="M139" s="55">
        <v>0</v>
      </c>
      <c r="N139" s="55">
        <v>0</v>
      </c>
      <c r="O139" s="72">
        <v>0</v>
      </c>
      <c r="P139" s="55">
        <v>0</v>
      </c>
      <c r="Q139" s="55">
        <v>0</v>
      </c>
    </row>
    <row r="140" spans="1:17" ht="21.75" customHeight="1" x14ac:dyDescent="0.25">
      <c r="A140" s="84" t="s">
        <v>104</v>
      </c>
      <c r="B140" s="89" t="s">
        <v>129</v>
      </c>
      <c r="C140" s="89" t="s">
        <v>111</v>
      </c>
      <c r="D140" s="9" t="s">
        <v>35</v>
      </c>
      <c r="E140" s="74">
        <f t="shared" ref="E140:E146" si="56">SUM(F140:Q140)</f>
        <v>2443.8770799999998</v>
      </c>
      <c r="F140" s="74">
        <f>SUM(F141:F146)</f>
        <v>0</v>
      </c>
      <c r="G140" s="74">
        <f t="shared" ref="G140:Q140" si="57">SUM(G141:G146)</f>
        <v>185.38045</v>
      </c>
      <c r="H140" s="74">
        <f t="shared" si="57"/>
        <v>168.77314999999999</v>
      </c>
      <c r="I140" s="74">
        <f t="shared" si="57"/>
        <v>185.38046999999997</v>
      </c>
      <c r="J140" s="74">
        <f t="shared" si="57"/>
        <v>466.01512000000002</v>
      </c>
      <c r="K140" s="74">
        <f t="shared" si="57"/>
        <v>265.98521</v>
      </c>
      <c r="L140" s="74">
        <f t="shared" si="57"/>
        <v>130.27382</v>
      </c>
      <c r="M140" s="74">
        <f t="shared" si="57"/>
        <v>225.38042999999999</v>
      </c>
      <c r="N140" s="74">
        <f t="shared" si="57"/>
        <v>135.38041000000001</v>
      </c>
      <c r="O140" s="74">
        <f t="shared" si="57"/>
        <v>130.27372000000003</v>
      </c>
      <c r="P140" s="74">
        <f t="shared" si="57"/>
        <v>185.38041999999999</v>
      </c>
      <c r="Q140" s="74">
        <f t="shared" si="57"/>
        <v>365.65387999999996</v>
      </c>
    </row>
    <row r="141" spans="1:17" ht="30" x14ac:dyDescent="0.25">
      <c r="A141" s="85"/>
      <c r="B141" s="87"/>
      <c r="C141" s="87"/>
      <c r="D141" s="10" t="s">
        <v>84</v>
      </c>
      <c r="E141" s="72">
        <f t="shared" si="56"/>
        <v>0</v>
      </c>
      <c r="F141" s="72">
        <v>0</v>
      </c>
      <c r="G141" s="72">
        <v>0</v>
      </c>
      <c r="H141" s="72">
        <v>0</v>
      </c>
      <c r="I141" s="72">
        <v>0</v>
      </c>
      <c r="J141" s="72">
        <v>0</v>
      </c>
      <c r="K141" s="72">
        <v>0</v>
      </c>
      <c r="L141" s="72">
        <v>0</v>
      </c>
      <c r="M141" s="72">
        <v>0</v>
      </c>
      <c r="N141" s="72">
        <v>0</v>
      </c>
      <c r="O141" s="72">
        <v>0</v>
      </c>
      <c r="P141" s="72">
        <v>0</v>
      </c>
      <c r="Q141" s="72">
        <v>0</v>
      </c>
    </row>
    <row r="142" spans="1:17" ht="45" x14ac:dyDescent="0.25">
      <c r="A142" s="85"/>
      <c r="B142" s="87"/>
      <c r="C142" s="87"/>
      <c r="D142" s="10" t="s">
        <v>85</v>
      </c>
      <c r="E142" s="72">
        <f t="shared" si="56"/>
        <v>0</v>
      </c>
      <c r="F142" s="72">
        <v>0</v>
      </c>
      <c r="G142" s="72">
        <v>0</v>
      </c>
      <c r="H142" s="72">
        <v>0</v>
      </c>
      <c r="I142" s="72">
        <v>0</v>
      </c>
      <c r="J142" s="72">
        <v>0</v>
      </c>
      <c r="K142" s="72">
        <v>0</v>
      </c>
      <c r="L142" s="72">
        <v>0</v>
      </c>
      <c r="M142" s="72">
        <v>0</v>
      </c>
      <c r="N142" s="72">
        <v>0</v>
      </c>
      <c r="O142" s="72">
        <v>0</v>
      </c>
      <c r="P142" s="72">
        <v>0</v>
      </c>
      <c r="Q142" s="72">
        <v>0</v>
      </c>
    </row>
    <row r="143" spans="1:17" ht="33" customHeight="1" x14ac:dyDescent="0.25">
      <c r="A143" s="85"/>
      <c r="B143" s="87"/>
      <c r="C143" s="87"/>
      <c r="D143" s="10" t="s">
        <v>86</v>
      </c>
      <c r="E143" s="72">
        <f t="shared" si="56"/>
        <v>2443.8770799999998</v>
      </c>
      <c r="F143" s="72">
        <v>0</v>
      </c>
      <c r="G143" s="72">
        <f>161.36987+13.77191+10.23867</f>
        <v>185.38045</v>
      </c>
      <c r="H143" s="72">
        <f>145.75343+13.77191+9.24781</f>
        <v>168.77314999999999</v>
      </c>
      <c r="I143" s="72">
        <f>161.36987+13.77191+10.23869</f>
        <v>185.38046999999997</v>
      </c>
      <c r="J143" s="72">
        <f>156.59341+13.77191+9.90838+285.74142</f>
        <v>466.01512000000002</v>
      </c>
      <c r="K143" s="72">
        <f>161.36987+13.77191+10.23865+10.20059+156.14561-85.74142</f>
        <v>265.98521</v>
      </c>
      <c r="L143" s="72">
        <f>106.59341+13.77191+9.9085</f>
        <v>130.27382</v>
      </c>
      <c r="M143" s="72">
        <f>111.36987+90 +13.77191+10.23865</f>
        <v>225.38042999999999</v>
      </c>
      <c r="N143" s="72">
        <f>111.36984+13.77191+10.23866</f>
        <v>135.38041000000001</v>
      </c>
      <c r="O143" s="72">
        <f>106.59341+13.77191+9.9084</f>
        <v>130.27372000000003</v>
      </c>
      <c r="P143" s="72">
        <f>161.36986+13.77191+10.23865</f>
        <v>185.38041999999999</v>
      </c>
      <c r="Q143" s="72">
        <f>156.59341+161.36986+13.77191+13.77191+9.9084+10.23839</f>
        <v>365.65387999999996</v>
      </c>
    </row>
    <row r="144" spans="1:17" ht="59.25" customHeight="1" x14ac:dyDescent="0.25">
      <c r="A144" s="85"/>
      <c r="B144" s="87"/>
      <c r="C144" s="87"/>
      <c r="D144" s="26" t="s">
        <v>87</v>
      </c>
      <c r="E144" s="72">
        <f t="shared" si="56"/>
        <v>0</v>
      </c>
      <c r="F144" s="72">
        <v>0</v>
      </c>
      <c r="G144" s="72">
        <v>0</v>
      </c>
      <c r="H144" s="72">
        <v>0</v>
      </c>
      <c r="I144" s="72">
        <v>0</v>
      </c>
      <c r="J144" s="72">
        <v>0</v>
      </c>
      <c r="K144" s="72">
        <v>0</v>
      </c>
      <c r="L144" s="72">
        <v>0</v>
      </c>
      <c r="M144" s="72">
        <v>0</v>
      </c>
      <c r="N144" s="72">
        <v>0</v>
      </c>
      <c r="O144" s="72">
        <v>0</v>
      </c>
      <c r="P144" s="72">
        <v>0</v>
      </c>
      <c r="Q144" s="72">
        <v>0</v>
      </c>
    </row>
    <row r="145" spans="1:17" ht="30" customHeight="1" x14ac:dyDescent="0.25">
      <c r="A145" s="85"/>
      <c r="B145" s="87"/>
      <c r="C145" s="87"/>
      <c r="D145" s="26" t="s">
        <v>88</v>
      </c>
      <c r="E145" s="72">
        <f t="shared" si="56"/>
        <v>0</v>
      </c>
      <c r="F145" s="72">
        <v>0</v>
      </c>
      <c r="G145" s="72">
        <v>0</v>
      </c>
      <c r="H145" s="72">
        <v>0</v>
      </c>
      <c r="I145" s="72">
        <v>0</v>
      </c>
      <c r="J145" s="72">
        <v>0</v>
      </c>
      <c r="K145" s="72">
        <v>0</v>
      </c>
      <c r="L145" s="72">
        <v>0</v>
      </c>
      <c r="M145" s="72">
        <v>0</v>
      </c>
      <c r="N145" s="72">
        <v>0</v>
      </c>
      <c r="O145" s="72">
        <v>0</v>
      </c>
      <c r="P145" s="72">
        <v>0</v>
      </c>
      <c r="Q145" s="72">
        <v>0</v>
      </c>
    </row>
    <row r="146" spans="1:17" ht="19.5" customHeight="1" x14ac:dyDescent="0.25">
      <c r="A146" s="86"/>
      <c r="B146" s="88"/>
      <c r="C146" s="88"/>
      <c r="D146" s="26" t="s">
        <v>47</v>
      </c>
      <c r="E146" s="72">
        <f t="shared" si="56"/>
        <v>0</v>
      </c>
      <c r="F146" s="72">
        <v>0</v>
      </c>
      <c r="G146" s="72">
        <v>0</v>
      </c>
      <c r="H146" s="72">
        <v>0</v>
      </c>
      <c r="I146" s="72">
        <v>0</v>
      </c>
      <c r="J146" s="72">
        <v>0</v>
      </c>
      <c r="K146" s="72">
        <v>0</v>
      </c>
      <c r="L146" s="72">
        <v>0</v>
      </c>
      <c r="M146" s="72">
        <v>0</v>
      </c>
      <c r="N146" s="72">
        <v>0</v>
      </c>
      <c r="O146" s="72">
        <v>0</v>
      </c>
      <c r="P146" s="72">
        <v>0</v>
      </c>
      <c r="Q146" s="72">
        <v>0</v>
      </c>
    </row>
    <row r="147" spans="1:17" ht="18" customHeight="1" x14ac:dyDescent="0.25">
      <c r="A147" s="84" t="s">
        <v>105</v>
      </c>
      <c r="B147" s="89" t="s">
        <v>76</v>
      </c>
      <c r="C147" s="89" t="s">
        <v>111</v>
      </c>
      <c r="D147" s="9" t="s">
        <v>35</v>
      </c>
      <c r="E147" s="74">
        <f t="shared" ref="E147:E153" si="58">SUM(F147:Q147)</f>
        <v>1901.5537600000002</v>
      </c>
      <c r="F147" s="74">
        <f>SUM(F148:F153)</f>
        <v>0</v>
      </c>
      <c r="G147" s="74">
        <f t="shared" ref="G147:Q147" si="59">SUM(G148:G153)</f>
        <v>116.83248</v>
      </c>
      <c r="H147" s="74">
        <f t="shared" si="59"/>
        <v>107.62244</v>
      </c>
      <c r="I147" s="74">
        <f t="shared" si="59"/>
        <v>116.83250000000001</v>
      </c>
      <c r="J147" s="74">
        <f t="shared" si="59"/>
        <v>386.29333000000003</v>
      </c>
      <c r="K147" s="74">
        <f t="shared" si="59"/>
        <v>227.88679999999999</v>
      </c>
      <c r="L147" s="74">
        <f t="shared" si="59"/>
        <v>63.76258</v>
      </c>
      <c r="M147" s="74">
        <f t="shared" si="59"/>
        <v>426.83245999999997</v>
      </c>
      <c r="N147" s="74">
        <f t="shared" si="59"/>
        <v>66.832459999999998</v>
      </c>
      <c r="O147" s="74">
        <f t="shared" si="59"/>
        <v>63.762479999999996</v>
      </c>
      <c r="P147" s="74">
        <f t="shared" si="59"/>
        <v>94.301590000000004</v>
      </c>
      <c r="Q147" s="74">
        <f t="shared" si="59"/>
        <v>230.59463999999997</v>
      </c>
    </row>
    <row r="148" spans="1:17" ht="30" x14ac:dyDescent="0.25">
      <c r="A148" s="85"/>
      <c r="B148" s="87"/>
      <c r="C148" s="87"/>
      <c r="D148" s="10" t="s">
        <v>84</v>
      </c>
      <c r="E148" s="72">
        <f t="shared" si="58"/>
        <v>0</v>
      </c>
      <c r="F148" s="72">
        <v>0</v>
      </c>
      <c r="G148" s="72">
        <v>0</v>
      </c>
      <c r="H148" s="72">
        <v>0</v>
      </c>
      <c r="I148" s="72">
        <v>0</v>
      </c>
      <c r="J148" s="72">
        <v>0</v>
      </c>
      <c r="K148" s="72">
        <v>0</v>
      </c>
      <c r="L148" s="72">
        <v>0</v>
      </c>
      <c r="M148" s="72">
        <v>0</v>
      </c>
      <c r="N148" s="72">
        <v>0</v>
      </c>
      <c r="O148" s="72">
        <v>0</v>
      </c>
      <c r="P148" s="72">
        <v>0</v>
      </c>
      <c r="Q148" s="72">
        <v>0</v>
      </c>
    </row>
    <row r="149" spans="1:17" ht="45" x14ac:dyDescent="0.25">
      <c r="A149" s="85"/>
      <c r="B149" s="87"/>
      <c r="C149" s="87"/>
      <c r="D149" s="10" t="s">
        <v>85</v>
      </c>
      <c r="E149" s="72">
        <f t="shared" si="58"/>
        <v>0</v>
      </c>
      <c r="F149" s="72">
        <v>0</v>
      </c>
      <c r="G149" s="72">
        <v>0</v>
      </c>
      <c r="H149" s="72">
        <v>0</v>
      </c>
      <c r="I149" s="72">
        <v>0</v>
      </c>
      <c r="J149" s="72">
        <v>0</v>
      </c>
      <c r="K149" s="72">
        <v>0</v>
      </c>
      <c r="L149" s="72">
        <v>0</v>
      </c>
      <c r="M149" s="72">
        <v>0</v>
      </c>
      <c r="N149" s="72">
        <v>0</v>
      </c>
      <c r="O149" s="72">
        <v>0</v>
      </c>
      <c r="P149" s="72">
        <v>0</v>
      </c>
      <c r="Q149" s="72">
        <v>0</v>
      </c>
    </row>
    <row r="150" spans="1:17" ht="32.25" customHeight="1" x14ac:dyDescent="0.25">
      <c r="A150" s="85"/>
      <c r="B150" s="87"/>
      <c r="C150" s="87"/>
      <c r="D150" s="10" t="s">
        <v>86</v>
      </c>
      <c r="E150" s="72">
        <f t="shared" si="58"/>
        <v>1901.5537600000002</v>
      </c>
      <c r="F150" s="72">
        <v>0</v>
      </c>
      <c r="G150" s="72">
        <f>84.93151+21.6623+10.23867</f>
        <v>116.83248</v>
      </c>
      <c r="H150" s="72">
        <f>76.71233+21.6623+9.24781</f>
        <v>107.62244</v>
      </c>
      <c r="I150" s="72">
        <f>84.93151+21.6623+10.23869</f>
        <v>116.83250000000001</v>
      </c>
      <c r="J150" s="72">
        <f>354.72265+21.6623+9.90838</f>
        <v>386.29333000000003</v>
      </c>
      <c r="K150" s="72">
        <f>34.93151+21.6623+10.23865+161.05434</f>
        <v>227.88679999999999</v>
      </c>
      <c r="L150" s="72">
        <f>32.19178+21.6623+9.9085</f>
        <v>63.76258</v>
      </c>
      <c r="M150" s="72">
        <f>34.93151+21.6623+10.23865+360</f>
        <v>426.83245999999997</v>
      </c>
      <c r="N150" s="72">
        <f>34.93151+21.6623+10.23865</f>
        <v>66.832459999999998</v>
      </c>
      <c r="O150" s="72">
        <f>32.19178+21.6623+9.9084</f>
        <v>63.762479999999996</v>
      </c>
      <c r="P150" s="72">
        <f>62.40064+21.6623+10.23865</f>
        <v>94.301590000000004</v>
      </c>
      <c r="Q150" s="72">
        <f>82.19171+84.93154+21.6623+21.6623+9.9084+10.23839</f>
        <v>230.59463999999997</v>
      </c>
    </row>
    <row r="151" spans="1:17" ht="58.5" customHeight="1" x14ac:dyDescent="0.25">
      <c r="A151" s="85"/>
      <c r="B151" s="87"/>
      <c r="C151" s="87"/>
      <c r="D151" s="26" t="s">
        <v>87</v>
      </c>
      <c r="E151" s="72">
        <f t="shared" si="58"/>
        <v>0</v>
      </c>
      <c r="F151" s="72">
        <v>0</v>
      </c>
      <c r="G151" s="72">
        <v>0</v>
      </c>
      <c r="H151" s="72">
        <v>0</v>
      </c>
      <c r="I151" s="72">
        <v>0</v>
      </c>
      <c r="J151" s="72">
        <v>0</v>
      </c>
      <c r="K151" s="72">
        <v>0</v>
      </c>
      <c r="L151" s="72">
        <v>0</v>
      </c>
      <c r="M151" s="72">
        <v>0</v>
      </c>
      <c r="N151" s="72">
        <v>0</v>
      </c>
      <c r="O151" s="72">
        <v>0</v>
      </c>
      <c r="P151" s="72">
        <v>0</v>
      </c>
      <c r="Q151" s="72">
        <v>0</v>
      </c>
    </row>
    <row r="152" spans="1:17" ht="29.25" customHeight="1" x14ac:dyDescent="0.25">
      <c r="A152" s="85"/>
      <c r="B152" s="87"/>
      <c r="C152" s="87"/>
      <c r="D152" s="26" t="s">
        <v>88</v>
      </c>
      <c r="E152" s="55">
        <f t="shared" si="58"/>
        <v>0</v>
      </c>
      <c r="F152" s="55">
        <v>0</v>
      </c>
      <c r="G152" s="55">
        <v>0</v>
      </c>
      <c r="H152" s="55">
        <v>0</v>
      </c>
      <c r="I152" s="55">
        <v>0</v>
      </c>
      <c r="J152" s="55">
        <v>0</v>
      </c>
      <c r="K152" s="55">
        <v>0</v>
      </c>
      <c r="L152" s="55">
        <v>0</v>
      </c>
      <c r="M152" s="55">
        <v>0</v>
      </c>
      <c r="N152" s="55">
        <v>0</v>
      </c>
      <c r="O152" s="72">
        <v>0</v>
      </c>
      <c r="P152" s="55">
        <v>0</v>
      </c>
      <c r="Q152" s="55">
        <v>0</v>
      </c>
    </row>
    <row r="153" spans="1:17" ht="21.75" customHeight="1" x14ac:dyDescent="0.25">
      <c r="A153" s="86"/>
      <c r="B153" s="88"/>
      <c r="C153" s="88"/>
      <c r="D153" s="26" t="s">
        <v>47</v>
      </c>
      <c r="E153" s="55">
        <f t="shared" si="58"/>
        <v>0</v>
      </c>
      <c r="F153" s="55">
        <v>0</v>
      </c>
      <c r="G153" s="55">
        <v>0</v>
      </c>
      <c r="H153" s="55">
        <v>0</v>
      </c>
      <c r="I153" s="55">
        <v>0</v>
      </c>
      <c r="J153" s="55">
        <v>0</v>
      </c>
      <c r="K153" s="55">
        <v>0</v>
      </c>
      <c r="L153" s="55">
        <v>0</v>
      </c>
      <c r="M153" s="55">
        <v>0</v>
      </c>
      <c r="N153" s="55">
        <v>0</v>
      </c>
      <c r="O153" s="72">
        <v>0</v>
      </c>
      <c r="P153" s="55">
        <v>0</v>
      </c>
      <c r="Q153" s="55">
        <v>0</v>
      </c>
    </row>
    <row r="154" spans="1:17" ht="20.25" customHeight="1" x14ac:dyDescent="0.25">
      <c r="A154" s="84" t="s">
        <v>70</v>
      </c>
      <c r="B154" s="84" t="s">
        <v>119</v>
      </c>
      <c r="C154" s="84" t="s">
        <v>90</v>
      </c>
      <c r="D154" s="61" t="s">
        <v>35</v>
      </c>
      <c r="E154" s="74">
        <f>E155+E156+E157+E160</f>
        <v>158105.44</v>
      </c>
      <c r="F154" s="76">
        <f>F155+F156+F157+F160</f>
        <v>0</v>
      </c>
      <c r="G154" s="76">
        <f t="shared" ref="G154:Q154" si="60">G155+G156+G157+G160</f>
        <v>0</v>
      </c>
      <c r="H154" s="76">
        <f t="shared" si="60"/>
        <v>0</v>
      </c>
      <c r="I154" s="76">
        <f t="shared" si="60"/>
        <v>0</v>
      </c>
      <c r="J154" s="76">
        <f t="shared" si="60"/>
        <v>0</v>
      </c>
      <c r="K154" s="76">
        <f t="shared" si="60"/>
        <v>0</v>
      </c>
      <c r="L154" s="76">
        <f t="shared" si="60"/>
        <v>0</v>
      </c>
      <c r="M154" s="76">
        <f t="shared" si="60"/>
        <v>0</v>
      </c>
      <c r="N154" s="76">
        <f t="shared" si="60"/>
        <v>0</v>
      </c>
      <c r="O154" s="76">
        <f t="shared" si="60"/>
        <v>0</v>
      </c>
      <c r="P154" s="76">
        <f t="shared" si="60"/>
        <v>158105.44</v>
      </c>
      <c r="Q154" s="76">
        <f t="shared" si="60"/>
        <v>0</v>
      </c>
    </row>
    <row r="155" spans="1:17" ht="30" x14ac:dyDescent="0.25">
      <c r="A155" s="85"/>
      <c r="B155" s="85"/>
      <c r="C155" s="85"/>
      <c r="D155" s="62" t="s">
        <v>84</v>
      </c>
      <c r="E155" s="77">
        <f t="shared" ref="E155:E160" si="61">SUM(F155:Q155)</f>
        <v>0</v>
      </c>
      <c r="F155" s="72">
        <f>F162</f>
        <v>0</v>
      </c>
      <c r="G155" s="72">
        <f t="shared" ref="G155:Q155" si="62">G162</f>
        <v>0</v>
      </c>
      <c r="H155" s="72">
        <f t="shared" si="62"/>
        <v>0</v>
      </c>
      <c r="I155" s="72">
        <f t="shared" si="62"/>
        <v>0</v>
      </c>
      <c r="J155" s="72">
        <f t="shared" si="62"/>
        <v>0</v>
      </c>
      <c r="K155" s="72">
        <f t="shared" si="62"/>
        <v>0</v>
      </c>
      <c r="L155" s="72">
        <f t="shared" si="62"/>
        <v>0</v>
      </c>
      <c r="M155" s="72">
        <f t="shared" si="62"/>
        <v>0</v>
      </c>
      <c r="N155" s="72">
        <f t="shared" si="62"/>
        <v>0</v>
      </c>
      <c r="O155" s="72">
        <f t="shared" si="62"/>
        <v>0</v>
      </c>
      <c r="P155" s="72">
        <f t="shared" si="62"/>
        <v>0</v>
      </c>
      <c r="Q155" s="72">
        <f t="shared" si="62"/>
        <v>0</v>
      </c>
    </row>
    <row r="156" spans="1:17" ht="45" x14ac:dyDescent="0.25">
      <c r="A156" s="85"/>
      <c r="B156" s="85"/>
      <c r="C156" s="85"/>
      <c r="D156" s="62" t="s">
        <v>85</v>
      </c>
      <c r="E156" s="72">
        <f t="shared" si="61"/>
        <v>73966.399999999994</v>
      </c>
      <c r="F156" s="72">
        <f t="shared" ref="F156:Q160" si="63">F163</f>
        <v>0</v>
      </c>
      <c r="G156" s="72">
        <f t="shared" si="63"/>
        <v>0</v>
      </c>
      <c r="H156" s="72">
        <f t="shared" si="63"/>
        <v>0</v>
      </c>
      <c r="I156" s="72">
        <f t="shared" si="63"/>
        <v>0</v>
      </c>
      <c r="J156" s="72">
        <f t="shared" si="63"/>
        <v>0</v>
      </c>
      <c r="K156" s="72">
        <f t="shared" si="63"/>
        <v>0</v>
      </c>
      <c r="L156" s="72">
        <f t="shared" si="63"/>
        <v>0</v>
      </c>
      <c r="M156" s="72">
        <f t="shared" si="63"/>
        <v>0</v>
      </c>
      <c r="N156" s="72">
        <f t="shared" si="63"/>
        <v>0</v>
      </c>
      <c r="O156" s="72">
        <f t="shared" si="63"/>
        <v>0</v>
      </c>
      <c r="P156" s="72">
        <f t="shared" si="63"/>
        <v>73966.399999999994</v>
      </c>
      <c r="Q156" s="72">
        <f t="shared" si="63"/>
        <v>0</v>
      </c>
    </row>
    <row r="157" spans="1:17" ht="31.5" customHeight="1" x14ac:dyDescent="0.25">
      <c r="A157" s="85"/>
      <c r="B157" s="85"/>
      <c r="C157" s="85"/>
      <c r="D157" s="62" t="s">
        <v>86</v>
      </c>
      <c r="E157" s="72">
        <f t="shared" si="61"/>
        <v>84139.04</v>
      </c>
      <c r="F157" s="72">
        <f t="shared" si="63"/>
        <v>0</v>
      </c>
      <c r="G157" s="72">
        <f t="shared" si="63"/>
        <v>0</v>
      </c>
      <c r="H157" s="72">
        <f t="shared" si="63"/>
        <v>0</v>
      </c>
      <c r="I157" s="72">
        <f t="shared" si="63"/>
        <v>0</v>
      </c>
      <c r="J157" s="72">
        <f t="shared" si="63"/>
        <v>0</v>
      </c>
      <c r="K157" s="72">
        <f t="shared" si="63"/>
        <v>0</v>
      </c>
      <c r="L157" s="72">
        <f t="shared" si="63"/>
        <v>0</v>
      </c>
      <c r="M157" s="72">
        <f t="shared" si="63"/>
        <v>0</v>
      </c>
      <c r="N157" s="72">
        <f t="shared" si="63"/>
        <v>0</v>
      </c>
      <c r="O157" s="72">
        <f t="shared" si="63"/>
        <v>0</v>
      </c>
      <c r="P157" s="72">
        <f t="shared" si="63"/>
        <v>84139.04</v>
      </c>
      <c r="Q157" s="72">
        <f t="shared" si="63"/>
        <v>0</v>
      </c>
    </row>
    <row r="158" spans="1:17" ht="57" customHeight="1" x14ac:dyDescent="0.25">
      <c r="A158" s="85"/>
      <c r="B158" s="85"/>
      <c r="C158" s="85"/>
      <c r="D158" s="63" t="s">
        <v>87</v>
      </c>
      <c r="E158" s="77">
        <f t="shared" si="61"/>
        <v>0</v>
      </c>
      <c r="F158" s="72">
        <f t="shared" si="63"/>
        <v>0</v>
      </c>
      <c r="G158" s="72">
        <f t="shared" si="63"/>
        <v>0</v>
      </c>
      <c r="H158" s="72">
        <f t="shared" si="63"/>
        <v>0</v>
      </c>
      <c r="I158" s="72">
        <f t="shared" si="63"/>
        <v>0</v>
      </c>
      <c r="J158" s="72">
        <f t="shared" si="63"/>
        <v>0</v>
      </c>
      <c r="K158" s="72">
        <f t="shared" si="63"/>
        <v>0</v>
      </c>
      <c r="L158" s="72">
        <f t="shared" si="63"/>
        <v>0</v>
      </c>
      <c r="M158" s="72">
        <f t="shared" si="63"/>
        <v>0</v>
      </c>
      <c r="N158" s="72">
        <f t="shared" si="63"/>
        <v>0</v>
      </c>
      <c r="O158" s="72">
        <f t="shared" si="63"/>
        <v>0</v>
      </c>
      <c r="P158" s="72">
        <f t="shared" si="63"/>
        <v>0</v>
      </c>
      <c r="Q158" s="72">
        <f t="shared" si="63"/>
        <v>0</v>
      </c>
    </row>
    <row r="159" spans="1:17" ht="28.5" customHeight="1" x14ac:dyDescent="0.25">
      <c r="A159" s="85"/>
      <c r="B159" s="85"/>
      <c r="C159" s="85"/>
      <c r="D159" s="63" t="s">
        <v>88</v>
      </c>
      <c r="E159" s="77">
        <f t="shared" si="61"/>
        <v>10005</v>
      </c>
      <c r="F159" s="72">
        <f t="shared" si="63"/>
        <v>0</v>
      </c>
      <c r="G159" s="72">
        <f t="shared" si="63"/>
        <v>0</v>
      </c>
      <c r="H159" s="72">
        <f t="shared" si="63"/>
        <v>0</v>
      </c>
      <c r="I159" s="72">
        <f t="shared" si="63"/>
        <v>0</v>
      </c>
      <c r="J159" s="72">
        <f t="shared" si="63"/>
        <v>0</v>
      </c>
      <c r="K159" s="72">
        <f t="shared" si="63"/>
        <v>0</v>
      </c>
      <c r="L159" s="72">
        <f t="shared" si="63"/>
        <v>0</v>
      </c>
      <c r="M159" s="72">
        <f t="shared" si="63"/>
        <v>0</v>
      </c>
      <c r="N159" s="72">
        <f t="shared" si="63"/>
        <v>0</v>
      </c>
      <c r="O159" s="72">
        <f t="shared" si="63"/>
        <v>0</v>
      </c>
      <c r="P159" s="72">
        <f t="shared" si="63"/>
        <v>10005</v>
      </c>
      <c r="Q159" s="72">
        <f t="shared" si="63"/>
        <v>0</v>
      </c>
    </row>
    <row r="160" spans="1:17" ht="23.25" customHeight="1" x14ac:dyDescent="0.25">
      <c r="A160" s="86"/>
      <c r="B160" s="86"/>
      <c r="C160" s="86"/>
      <c r="D160" s="63" t="s">
        <v>47</v>
      </c>
      <c r="E160" s="77">
        <f t="shared" si="61"/>
        <v>0</v>
      </c>
      <c r="F160" s="72">
        <f t="shared" si="63"/>
        <v>0</v>
      </c>
      <c r="G160" s="72">
        <f t="shared" si="63"/>
        <v>0</v>
      </c>
      <c r="H160" s="72">
        <f t="shared" si="63"/>
        <v>0</v>
      </c>
      <c r="I160" s="72">
        <f t="shared" si="63"/>
        <v>0</v>
      </c>
      <c r="J160" s="72">
        <f t="shared" si="63"/>
        <v>0</v>
      </c>
      <c r="K160" s="72">
        <f t="shared" si="63"/>
        <v>0</v>
      </c>
      <c r="L160" s="72">
        <f t="shared" si="63"/>
        <v>0</v>
      </c>
      <c r="M160" s="72">
        <f t="shared" si="63"/>
        <v>0</v>
      </c>
      <c r="N160" s="72">
        <f t="shared" si="63"/>
        <v>0</v>
      </c>
      <c r="O160" s="72">
        <f t="shared" si="63"/>
        <v>0</v>
      </c>
      <c r="P160" s="72">
        <f t="shared" si="63"/>
        <v>0</v>
      </c>
      <c r="Q160" s="72">
        <f t="shared" si="63"/>
        <v>0</v>
      </c>
    </row>
    <row r="161" spans="1:17" s="51" customFormat="1" ht="18" customHeight="1" x14ac:dyDescent="0.25">
      <c r="A161" s="84" t="s">
        <v>71</v>
      </c>
      <c r="B161" s="84" t="s">
        <v>80</v>
      </c>
      <c r="C161" s="89" t="s">
        <v>90</v>
      </c>
      <c r="D161" s="9" t="s">
        <v>35</v>
      </c>
      <c r="E161" s="74">
        <f>E162+E163+E164+E165+E167</f>
        <v>158105.44</v>
      </c>
      <c r="F161" s="76">
        <f>F162+F163+F164+F165+F167</f>
        <v>0</v>
      </c>
      <c r="G161" s="76">
        <f t="shared" ref="G161:Q161" si="64">G162+G163+G164+G165+G167</f>
        <v>0</v>
      </c>
      <c r="H161" s="76">
        <f t="shared" si="64"/>
        <v>0</v>
      </c>
      <c r="I161" s="76">
        <f t="shared" si="64"/>
        <v>0</v>
      </c>
      <c r="J161" s="76">
        <f t="shared" si="64"/>
        <v>0</v>
      </c>
      <c r="K161" s="76">
        <f t="shared" si="64"/>
        <v>0</v>
      </c>
      <c r="L161" s="76">
        <f t="shared" si="64"/>
        <v>0</v>
      </c>
      <c r="M161" s="76">
        <f t="shared" si="64"/>
        <v>0</v>
      </c>
      <c r="N161" s="76">
        <f t="shared" si="64"/>
        <v>0</v>
      </c>
      <c r="O161" s="76">
        <f t="shared" si="64"/>
        <v>0</v>
      </c>
      <c r="P161" s="76">
        <f t="shared" si="64"/>
        <v>158105.44</v>
      </c>
      <c r="Q161" s="76">
        <f t="shared" si="64"/>
        <v>0</v>
      </c>
    </row>
    <row r="162" spans="1:17" s="51" customFormat="1" ht="30" customHeight="1" x14ac:dyDescent="0.25">
      <c r="A162" s="85"/>
      <c r="B162" s="85"/>
      <c r="C162" s="87"/>
      <c r="D162" s="10" t="s">
        <v>84</v>
      </c>
      <c r="E162" s="77">
        <f t="shared" ref="E162:E167" si="65">SUM(F162:Q162)</f>
        <v>0</v>
      </c>
      <c r="F162" s="72">
        <f t="shared" ref="F162:N162" si="66">F169+F183+F190</f>
        <v>0</v>
      </c>
      <c r="G162" s="72">
        <f t="shared" si="66"/>
        <v>0</v>
      </c>
      <c r="H162" s="72">
        <f t="shared" si="66"/>
        <v>0</v>
      </c>
      <c r="I162" s="72">
        <f t="shared" si="66"/>
        <v>0</v>
      </c>
      <c r="J162" s="72">
        <f t="shared" si="66"/>
        <v>0</v>
      </c>
      <c r="K162" s="72">
        <f t="shared" si="66"/>
        <v>0</v>
      </c>
      <c r="L162" s="72">
        <f t="shared" si="66"/>
        <v>0</v>
      </c>
      <c r="M162" s="72">
        <f t="shared" si="66"/>
        <v>0</v>
      </c>
      <c r="N162" s="72">
        <f t="shared" si="66"/>
        <v>0</v>
      </c>
      <c r="O162" s="72">
        <f>O169+O183+O19</f>
        <v>0</v>
      </c>
      <c r="P162" s="72">
        <f t="shared" ref="P162:Q166" si="67">P169+P183+P190</f>
        <v>0</v>
      </c>
      <c r="Q162" s="72">
        <f t="shared" si="67"/>
        <v>0</v>
      </c>
    </row>
    <row r="163" spans="1:17" s="51" customFormat="1" ht="44.25" customHeight="1" x14ac:dyDescent="0.25">
      <c r="A163" s="85"/>
      <c r="B163" s="85"/>
      <c r="C163" s="87"/>
      <c r="D163" s="10" t="s">
        <v>85</v>
      </c>
      <c r="E163" s="72">
        <f t="shared" si="65"/>
        <v>73966.399999999994</v>
      </c>
      <c r="F163" s="72">
        <f t="shared" ref="F163:N163" si="68">F170+F184+F191</f>
        <v>0</v>
      </c>
      <c r="G163" s="72">
        <f t="shared" si="68"/>
        <v>0</v>
      </c>
      <c r="H163" s="72">
        <f t="shared" si="68"/>
        <v>0</v>
      </c>
      <c r="I163" s="72">
        <f t="shared" si="68"/>
        <v>0</v>
      </c>
      <c r="J163" s="72">
        <f t="shared" si="68"/>
        <v>0</v>
      </c>
      <c r="K163" s="72">
        <f t="shared" si="68"/>
        <v>0</v>
      </c>
      <c r="L163" s="72">
        <f t="shared" si="68"/>
        <v>0</v>
      </c>
      <c r="M163" s="72">
        <f t="shared" si="68"/>
        <v>0</v>
      </c>
      <c r="N163" s="72">
        <f t="shared" si="68"/>
        <v>0</v>
      </c>
      <c r="O163" s="72">
        <f>O170+O184+O191</f>
        <v>0</v>
      </c>
      <c r="P163" s="72">
        <f t="shared" si="67"/>
        <v>73966.399999999994</v>
      </c>
      <c r="Q163" s="72">
        <f t="shared" si="67"/>
        <v>0</v>
      </c>
    </row>
    <row r="164" spans="1:17" s="51" customFormat="1" ht="33.75" customHeight="1" x14ac:dyDescent="0.25">
      <c r="A164" s="85"/>
      <c r="B164" s="85"/>
      <c r="C164" s="87"/>
      <c r="D164" s="10" t="s">
        <v>86</v>
      </c>
      <c r="E164" s="77">
        <f t="shared" si="65"/>
        <v>84139.04</v>
      </c>
      <c r="F164" s="72">
        <f t="shared" ref="F164:N164" si="69">F171+F185+F192</f>
        <v>0</v>
      </c>
      <c r="G164" s="72">
        <f t="shared" si="69"/>
        <v>0</v>
      </c>
      <c r="H164" s="72">
        <f t="shared" si="69"/>
        <v>0</v>
      </c>
      <c r="I164" s="72">
        <f t="shared" si="69"/>
        <v>0</v>
      </c>
      <c r="J164" s="72">
        <f t="shared" si="69"/>
        <v>0</v>
      </c>
      <c r="K164" s="72">
        <f t="shared" si="69"/>
        <v>0</v>
      </c>
      <c r="L164" s="72">
        <f t="shared" si="69"/>
        <v>0</v>
      </c>
      <c r="M164" s="72">
        <f t="shared" si="69"/>
        <v>0</v>
      </c>
      <c r="N164" s="72">
        <f t="shared" si="69"/>
        <v>0</v>
      </c>
      <c r="O164" s="72">
        <f>O171+O185+O192</f>
        <v>0</v>
      </c>
      <c r="P164" s="72">
        <f t="shared" si="67"/>
        <v>84139.04</v>
      </c>
      <c r="Q164" s="72">
        <f t="shared" si="67"/>
        <v>0</v>
      </c>
    </row>
    <row r="165" spans="1:17" s="51" customFormat="1" ht="60" customHeight="1" x14ac:dyDescent="0.25">
      <c r="A165" s="85"/>
      <c r="B165" s="85"/>
      <c r="C165" s="87"/>
      <c r="D165" s="26" t="s">
        <v>87</v>
      </c>
      <c r="E165" s="77">
        <f t="shared" si="65"/>
        <v>0</v>
      </c>
      <c r="F165" s="72">
        <f t="shared" ref="F165:N165" si="70">F172+F186+F193</f>
        <v>0</v>
      </c>
      <c r="G165" s="72">
        <f t="shared" si="70"/>
        <v>0</v>
      </c>
      <c r="H165" s="72">
        <f t="shared" si="70"/>
        <v>0</v>
      </c>
      <c r="I165" s="72">
        <f t="shared" si="70"/>
        <v>0</v>
      </c>
      <c r="J165" s="72">
        <f t="shared" si="70"/>
        <v>0</v>
      </c>
      <c r="K165" s="72">
        <f t="shared" si="70"/>
        <v>0</v>
      </c>
      <c r="L165" s="72">
        <f t="shared" si="70"/>
        <v>0</v>
      </c>
      <c r="M165" s="72">
        <f t="shared" si="70"/>
        <v>0</v>
      </c>
      <c r="N165" s="72">
        <f t="shared" si="70"/>
        <v>0</v>
      </c>
      <c r="O165" s="72">
        <f>O172+O186+O193</f>
        <v>0</v>
      </c>
      <c r="P165" s="72">
        <f t="shared" si="67"/>
        <v>0</v>
      </c>
      <c r="Q165" s="72">
        <f t="shared" si="67"/>
        <v>0</v>
      </c>
    </row>
    <row r="166" spans="1:17" s="51" customFormat="1" ht="28.5" customHeight="1" x14ac:dyDescent="0.25">
      <c r="A166" s="85"/>
      <c r="B166" s="85"/>
      <c r="C166" s="87"/>
      <c r="D166" s="26" t="s">
        <v>88</v>
      </c>
      <c r="E166" s="77">
        <f t="shared" si="65"/>
        <v>10005</v>
      </c>
      <c r="F166" s="72">
        <f t="shared" ref="F166:N166" si="71">F173+F187+F194</f>
        <v>0</v>
      </c>
      <c r="G166" s="72">
        <f t="shared" si="71"/>
        <v>0</v>
      </c>
      <c r="H166" s="72">
        <f t="shared" si="71"/>
        <v>0</v>
      </c>
      <c r="I166" s="72">
        <f t="shared" si="71"/>
        <v>0</v>
      </c>
      <c r="J166" s="72">
        <f t="shared" si="71"/>
        <v>0</v>
      </c>
      <c r="K166" s="72">
        <f t="shared" si="71"/>
        <v>0</v>
      </c>
      <c r="L166" s="72">
        <f t="shared" si="71"/>
        <v>0</v>
      </c>
      <c r="M166" s="72">
        <f t="shared" si="71"/>
        <v>0</v>
      </c>
      <c r="N166" s="72">
        <f t="shared" si="71"/>
        <v>0</v>
      </c>
      <c r="O166" s="72">
        <f>O173+O187+O194</f>
        <v>0</v>
      </c>
      <c r="P166" s="72">
        <f t="shared" si="67"/>
        <v>10005</v>
      </c>
      <c r="Q166" s="72">
        <f t="shared" si="67"/>
        <v>0</v>
      </c>
    </row>
    <row r="167" spans="1:17" s="51" customFormat="1" ht="27" customHeight="1" x14ac:dyDescent="0.25">
      <c r="A167" s="86"/>
      <c r="B167" s="86"/>
      <c r="C167" s="88"/>
      <c r="D167" s="26" t="s">
        <v>47</v>
      </c>
      <c r="E167" s="77">
        <f t="shared" si="65"/>
        <v>0</v>
      </c>
      <c r="F167" s="72">
        <f t="shared" ref="F167:N167" si="72">F174+F188+F195</f>
        <v>0</v>
      </c>
      <c r="G167" s="72">
        <f t="shared" si="72"/>
        <v>0</v>
      </c>
      <c r="H167" s="72">
        <f t="shared" si="72"/>
        <v>0</v>
      </c>
      <c r="I167" s="72">
        <f t="shared" si="72"/>
        <v>0</v>
      </c>
      <c r="J167" s="72">
        <f t="shared" si="72"/>
        <v>0</v>
      </c>
      <c r="K167" s="72">
        <f t="shared" si="72"/>
        <v>0</v>
      </c>
      <c r="L167" s="72">
        <f t="shared" si="72"/>
        <v>0</v>
      </c>
      <c r="M167" s="72">
        <f t="shared" si="72"/>
        <v>0</v>
      </c>
      <c r="N167" s="72">
        <f t="shared" si="72"/>
        <v>0</v>
      </c>
      <c r="O167" s="72">
        <f>O174+O188+O195</f>
        <v>0</v>
      </c>
      <c r="P167" s="72">
        <f>P174</f>
        <v>0</v>
      </c>
      <c r="Q167" s="72">
        <f>Q174+Q188+Q195</f>
        <v>0</v>
      </c>
    </row>
    <row r="168" spans="1:17" s="51" customFormat="1" ht="16.5" customHeight="1" x14ac:dyDescent="0.25">
      <c r="A168" s="84" t="s">
        <v>72</v>
      </c>
      <c r="B168" s="84" t="s">
        <v>64</v>
      </c>
      <c r="C168" s="89" t="s">
        <v>83</v>
      </c>
      <c r="D168" s="9" t="s">
        <v>35</v>
      </c>
      <c r="E168" s="74">
        <f>E169+E170+E171+E174</f>
        <v>158105.44</v>
      </c>
      <c r="F168" s="76">
        <f>F169+F170+F171+F174</f>
        <v>0</v>
      </c>
      <c r="G168" s="76">
        <f t="shared" ref="G168:Q168" si="73">G169+G170+G171+G174</f>
        <v>0</v>
      </c>
      <c r="H168" s="76">
        <f t="shared" si="73"/>
        <v>0</v>
      </c>
      <c r="I168" s="76">
        <f t="shared" si="73"/>
        <v>0</v>
      </c>
      <c r="J168" s="76">
        <f t="shared" si="73"/>
        <v>0</v>
      </c>
      <c r="K168" s="76">
        <f t="shared" si="73"/>
        <v>0</v>
      </c>
      <c r="L168" s="76">
        <f t="shared" si="73"/>
        <v>0</v>
      </c>
      <c r="M168" s="76">
        <f t="shared" si="73"/>
        <v>0</v>
      </c>
      <c r="N168" s="76">
        <f t="shared" si="73"/>
        <v>0</v>
      </c>
      <c r="O168" s="76">
        <f t="shared" si="73"/>
        <v>0</v>
      </c>
      <c r="P168" s="76">
        <f t="shared" si="73"/>
        <v>158105.44</v>
      </c>
      <c r="Q168" s="76">
        <f t="shared" si="73"/>
        <v>0</v>
      </c>
    </row>
    <row r="169" spans="1:17" s="51" customFormat="1" ht="30" customHeight="1" x14ac:dyDescent="0.25">
      <c r="A169" s="85"/>
      <c r="B169" s="85"/>
      <c r="C169" s="87"/>
      <c r="D169" s="10" t="s">
        <v>84</v>
      </c>
      <c r="E169" s="72">
        <f t="shared" ref="E169:E174" si="74">SUM(F169:Q169)</f>
        <v>0</v>
      </c>
      <c r="F169" s="72">
        <v>0</v>
      </c>
      <c r="G169" s="72">
        <v>0</v>
      </c>
      <c r="H169" s="72">
        <v>0</v>
      </c>
      <c r="I169" s="72">
        <v>0</v>
      </c>
      <c r="J169" s="72">
        <v>0</v>
      </c>
      <c r="K169" s="72">
        <v>0</v>
      </c>
      <c r="L169" s="72">
        <v>0</v>
      </c>
      <c r="M169" s="72">
        <v>0</v>
      </c>
      <c r="N169" s="72">
        <v>0</v>
      </c>
      <c r="O169" s="72">
        <v>0</v>
      </c>
      <c r="P169" s="72">
        <v>0</v>
      </c>
      <c r="Q169" s="72">
        <v>0</v>
      </c>
    </row>
    <row r="170" spans="1:17" s="51" customFormat="1" ht="51.75" customHeight="1" x14ac:dyDescent="0.25">
      <c r="A170" s="85"/>
      <c r="B170" s="85"/>
      <c r="C170" s="87"/>
      <c r="D170" s="10" t="s">
        <v>85</v>
      </c>
      <c r="E170" s="72">
        <f t="shared" si="74"/>
        <v>73966.399999999994</v>
      </c>
      <c r="F170" s="72">
        <v>0</v>
      </c>
      <c r="G170" s="72">
        <v>0</v>
      </c>
      <c r="H170" s="72">
        <v>0</v>
      </c>
      <c r="I170" s="72">
        <v>0</v>
      </c>
      <c r="J170" s="72">
        <v>0</v>
      </c>
      <c r="K170" s="72">
        <v>0</v>
      </c>
      <c r="L170" s="72">
        <v>0</v>
      </c>
      <c r="M170" s="72">
        <v>0</v>
      </c>
      <c r="N170" s="72">
        <v>0</v>
      </c>
      <c r="O170" s="72">
        <v>0</v>
      </c>
      <c r="P170" s="72">
        <f>P177</f>
        <v>73966.399999999994</v>
      </c>
      <c r="Q170" s="72">
        <v>0</v>
      </c>
    </row>
    <row r="171" spans="1:17" s="51" customFormat="1" ht="33.75" customHeight="1" x14ac:dyDescent="0.25">
      <c r="A171" s="85"/>
      <c r="B171" s="85"/>
      <c r="C171" s="87"/>
      <c r="D171" s="10" t="s">
        <v>86</v>
      </c>
      <c r="E171" s="77">
        <f t="shared" si="74"/>
        <v>84139.04</v>
      </c>
      <c r="F171" s="72">
        <v>0</v>
      </c>
      <c r="G171" s="72">
        <v>0</v>
      </c>
      <c r="H171" s="72">
        <v>0</v>
      </c>
      <c r="I171" s="72">
        <v>0</v>
      </c>
      <c r="J171" s="72">
        <v>0</v>
      </c>
      <c r="K171" s="72">
        <v>0</v>
      </c>
      <c r="L171" s="72">
        <v>0</v>
      </c>
      <c r="M171" s="72">
        <v>0</v>
      </c>
      <c r="N171" s="72">
        <v>0</v>
      </c>
      <c r="O171" s="72">
        <v>0</v>
      </c>
      <c r="P171" s="72">
        <f>P178</f>
        <v>84139.04</v>
      </c>
      <c r="Q171" s="72">
        <v>0</v>
      </c>
    </row>
    <row r="172" spans="1:17" s="51" customFormat="1" ht="61.5" customHeight="1" x14ac:dyDescent="0.25">
      <c r="A172" s="85"/>
      <c r="B172" s="85"/>
      <c r="C172" s="87"/>
      <c r="D172" s="26" t="s">
        <v>87</v>
      </c>
      <c r="E172" s="77">
        <f t="shared" si="74"/>
        <v>0</v>
      </c>
      <c r="F172" s="72">
        <v>0</v>
      </c>
      <c r="G172" s="72">
        <v>0</v>
      </c>
      <c r="H172" s="72">
        <v>0</v>
      </c>
      <c r="I172" s="72">
        <v>0</v>
      </c>
      <c r="J172" s="72">
        <v>0</v>
      </c>
      <c r="K172" s="72">
        <v>0</v>
      </c>
      <c r="L172" s="72">
        <v>0</v>
      </c>
      <c r="M172" s="72">
        <v>0</v>
      </c>
      <c r="N172" s="72">
        <v>0</v>
      </c>
      <c r="O172" s="72">
        <v>0</v>
      </c>
      <c r="P172" s="72">
        <v>0</v>
      </c>
      <c r="Q172" s="72">
        <v>0</v>
      </c>
    </row>
    <row r="173" spans="1:17" s="51" customFormat="1" ht="28.5" customHeight="1" x14ac:dyDescent="0.25">
      <c r="A173" s="85"/>
      <c r="B173" s="85"/>
      <c r="C173" s="87"/>
      <c r="D173" s="26" t="s">
        <v>88</v>
      </c>
      <c r="E173" s="77">
        <f t="shared" si="74"/>
        <v>10005</v>
      </c>
      <c r="F173" s="72">
        <v>0</v>
      </c>
      <c r="G173" s="72">
        <v>0</v>
      </c>
      <c r="H173" s="72">
        <v>0</v>
      </c>
      <c r="I173" s="72">
        <v>0</v>
      </c>
      <c r="J173" s="72">
        <v>0</v>
      </c>
      <c r="K173" s="72">
        <v>0</v>
      </c>
      <c r="L173" s="72">
        <v>0</v>
      </c>
      <c r="M173" s="72">
        <v>0</v>
      </c>
      <c r="N173" s="72">
        <v>0</v>
      </c>
      <c r="O173" s="72">
        <v>0</v>
      </c>
      <c r="P173" s="72">
        <f>P180</f>
        <v>10005</v>
      </c>
      <c r="Q173" s="72">
        <v>0</v>
      </c>
    </row>
    <row r="174" spans="1:17" s="51" customFormat="1" ht="30" customHeight="1" x14ac:dyDescent="0.25">
      <c r="A174" s="86"/>
      <c r="B174" s="86"/>
      <c r="C174" s="88"/>
      <c r="D174" s="26" t="s">
        <v>47</v>
      </c>
      <c r="E174" s="77">
        <f t="shared" si="74"/>
        <v>0</v>
      </c>
      <c r="F174" s="72">
        <v>0</v>
      </c>
      <c r="G174" s="72">
        <v>0</v>
      </c>
      <c r="H174" s="72">
        <v>0</v>
      </c>
      <c r="I174" s="72">
        <v>0</v>
      </c>
      <c r="J174" s="72">
        <v>0</v>
      </c>
      <c r="K174" s="72">
        <v>0</v>
      </c>
      <c r="L174" s="72">
        <v>0</v>
      </c>
      <c r="M174" s="72">
        <v>0</v>
      </c>
      <c r="N174" s="72">
        <v>0</v>
      </c>
      <c r="O174" s="72">
        <v>0</v>
      </c>
      <c r="P174" s="72">
        <v>0</v>
      </c>
      <c r="Q174" s="72">
        <f>Q181</f>
        <v>0</v>
      </c>
    </row>
    <row r="175" spans="1:17" s="51" customFormat="1" ht="30" customHeight="1" x14ac:dyDescent="0.25">
      <c r="A175" s="84" t="s">
        <v>142</v>
      </c>
      <c r="B175" s="84" t="s">
        <v>143</v>
      </c>
      <c r="C175" s="89" t="s">
        <v>83</v>
      </c>
      <c r="D175" s="9" t="s">
        <v>35</v>
      </c>
      <c r="E175" s="74">
        <f>E176+E177+E178+E181</f>
        <v>158105.44</v>
      </c>
      <c r="F175" s="76">
        <f>F176+F177+F178+F181</f>
        <v>0</v>
      </c>
      <c r="G175" s="76">
        <f t="shared" ref="G175:Q175" si="75">G176+G177+G178+G181</f>
        <v>0</v>
      </c>
      <c r="H175" s="76">
        <f t="shared" si="75"/>
        <v>0</v>
      </c>
      <c r="I175" s="76">
        <f t="shared" si="75"/>
        <v>0</v>
      </c>
      <c r="J175" s="76">
        <f t="shared" si="75"/>
        <v>0</v>
      </c>
      <c r="K175" s="76">
        <f t="shared" si="75"/>
        <v>0</v>
      </c>
      <c r="L175" s="76">
        <f t="shared" si="75"/>
        <v>0</v>
      </c>
      <c r="M175" s="76">
        <f t="shared" si="75"/>
        <v>0</v>
      </c>
      <c r="N175" s="76">
        <f t="shared" si="75"/>
        <v>0</v>
      </c>
      <c r="O175" s="76">
        <f t="shared" si="75"/>
        <v>0</v>
      </c>
      <c r="P175" s="76">
        <f t="shared" si="75"/>
        <v>158105.44</v>
      </c>
      <c r="Q175" s="76">
        <f t="shared" si="75"/>
        <v>0</v>
      </c>
    </row>
    <row r="176" spans="1:17" s="51" customFormat="1" ht="30" customHeight="1" x14ac:dyDescent="0.25">
      <c r="A176" s="85"/>
      <c r="B176" s="85"/>
      <c r="C176" s="87"/>
      <c r="D176" s="10" t="s">
        <v>84</v>
      </c>
      <c r="E176" s="72">
        <f t="shared" ref="E176:E181" si="76">SUM(F176:Q176)</f>
        <v>0</v>
      </c>
      <c r="F176" s="72">
        <v>0</v>
      </c>
      <c r="G176" s="72">
        <v>0</v>
      </c>
      <c r="H176" s="72">
        <v>0</v>
      </c>
      <c r="I176" s="72">
        <v>0</v>
      </c>
      <c r="J176" s="72">
        <v>0</v>
      </c>
      <c r="K176" s="72">
        <v>0</v>
      </c>
      <c r="L176" s="72">
        <v>0</v>
      </c>
      <c r="M176" s="72">
        <v>0</v>
      </c>
      <c r="N176" s="72">
        <v>0</v>
      </c>
      <c r="O176" s="72">
        <v>0</v>
      </c>
      <c r="P176" s="72">
        <v>0</v>
      </c>
      <c r="Q176" s="72">
        <v>0</v>
      </c>
    </row>
    <row r="177" spans="1:17" s="51" customFormat="1" ht="30" customHeight="1" x14ac:dyDescent="0.25">
      <c r="A177" s="85"/>
      <c r="B177" s="85"/>
      <c r="C177" s="87"/>
      <c r="D177" s="10" t="s">
        <v>85</v>
      </c>
      <c r="E177" s="72">
        <f t="shared" si="76"/>
        <v>73966.399999999994</v>
      </c>
      <c r="F177" s="72">
        <v>0</v>
      </c>
      <c r="G177" s="72">
        <v>0</v>
      </c>
      <c r="H177" s="72">
        <v>0</v>
      </c>
      <c r="I177" s="72">
        <v>0</v>
      </c>
      <c r="J177" s="72">
        <v>0</v>
      </c>
      <c r="K177" s="72">
        <v>0</v>
      </c>
      <c r="L177" s="72">
        <v>0</v>
      </c>
      <c r="M177" s="72">
        <v>0</v>
      </c>
      <c r="N177" s="72">
        <v>0</v>
      </c>
      <c r="O177" s="72">
        <v>0</v>
      </c>
      <c r="P177" s="72">
        <v>73966.399999999994</v>
      </c>
      <c r="Q177" s="72">
        <v>0</v>
      </c>
    </row>
    <row r="178" spans="1:17" s="51" customFormat="1" ht="30" customHeight="1" x14ac:dyDescent="0.25">
      <c r="A178" s="85"/>
      <c r="B178" s="85"/>
      <c r="C178" s="87"/>
      <c r="D178" s="10" t="s">
        <v>86</v>
      </c>
      <c r="E178" s="77">
        <f t="shared" si="76"/>
        <v>84139.04</v>
      </c>
      <c r="F178" s="72">
        <v>0</v>
      </c>
      <c r="G178" s="72">
        <v>0</v>
      </c>
      <c r="H178" s="72">
        <v>0</v>
      </c>
      <c r="I178" s="72">
        <v>0</v>
      </c>
      <c r="J178" s="72">
        <v>0</v>
      </c>
      <c r="K178" s="72">
        <v>0</v>
      </c>
      <c r="L178" s="72">
        <v>0</v>
      </c>
      <c r="M178" s="72">
        <v>0</v>
      </c>
      <c r="N178" s="72">
        <v>0</v>
      </c>
      <c r="O178" s="72">
        <v>0</v>
      </c>
      <c r="P178" s="72">
        <v>84139.04</v>
      </c>
      <c r="Q178" s="72">
        <v>0</v>
      </c>
    </row>
    <row r="179" spans="1:17" s="51" customFormat="1" ht="30" customHeight="1" x14ac:dyDescent="0.25">
      <c r="A179" s="85"/>
      <c r="B179" s="85"/>
      <c r="C179" s="87"/>
      <c r="D179" s="26" t="s">
        <v>87</v>
      </c>
      <c r="E179" s="77">
        <f t="shared" si="76"/>
        <v>0</v>
      </c>
      <c r="F179" s="72">
        <v>0</v>
      </c>
      <c r="G179" s="72">
        <v>0</v>
      </c>
      <c r="H179" s="72">
        <v>0</v>
      </c>
      <c r="I179" s="72">
        <v>0</v>
      </c>
      <c r="J179" s="72">
        <v>0</v>
      </c>
      <c r="K179" s="72">
        <v>0</v>
      </c>
      <c r="L179" s="72">
        <v>0</v>
      </c>
      <c r="M179" s="72">
        <v>0</v>
      </c>
      <c r="N179" s="72">
        <v>0</v>
      </c>
      <c r="O179" s="72">
        <v>0</v>
      </c>
      <c r="P179" s="72">
        <v>0</v>
      </c>
      <c r="Q179" s="72">
        <v>0</v>
      </c>
    </row>
    <row r="180" spans="1:17" s="51" customFormat="1" ht="30" customHeight="1" x14ac:dyDescent="0.25">
      <c r="A180" s="85"/>
      <c r="B180" s="85"/>
      <c r="C180" s="87"/>
      <c r="D180" s="26" t="s">
        <v>88</v>
      </c>
      <c r="E180" s="77">
        <f t="shared" si="76"/>
        <v>10005</v>
      </c>
      <c r="F180" s="72">
        <v>0</v>
      </c>
      <c r="G180" s="72">
        <v>0</v>
      </c>
      <c r="H180" s="72">
        <v>0</v>
      </c>
      <c r="I180" s="72">
        <v>0</v>
      </c>
      <c r="J180" s="72">
        <v>0</v>
      </c>
      <c r="K180" s="72">
        <v>0</v>
      </c>
      <c r="L180" s="72">
        <v>0</v>
      </c>
      <c r="M180" s="72">
        <v>0</v>
      </c>
      <c r="N180" s="72">
        <v>0</v>
      </c>
      <c r="O180" s="72">
        <v>0</v>
      </c>
      <c r="P180" s="72">
        <v>10005</v>
      </c>
      <c r="Q180" s="72">
        <v>0</v>
      </c>
    </row>
    <row r="181" spans="1:17" s="51" customFormat="1" ht="30" customHeight="1" x14ac:dyDescent="0.25">
      <c r="A181" s="86"/>
      <c r="B181" s="86"/>
      <c r="C181" s="88"/>
      <c r="D181" s="26" t="s">
        <v>47</v>
      </c>
      <c r="E181" s="77">
        <f t="shared" si="76"/>
        <v>0</v>
      </c>
      <c r="F181" s="72">
        <v>0</v>
      </c>
      <c r="G181" s="72">
        <v>0</v>
      </c>
      <c r="H181" s="72">
        <v>0</v>
      </c>
      <c r="I181" s="72">
        <v>0</v>
      </c>
      <c r="J181" s="72">
        <v>0</v>
      </c>
      <c r="K181" s="72">
        <v>0</v>
      </c>
      <c r="L181" s="72">
        <v>0</v>
      </c>
      <c r="M181" s="72">
        <v>0</v>
      </c>
      <c r="N181" s="72">
        <v>0</v>
      </c>
      <c r="O181" s="72">
        <v>0</v>
      </c>
      <c r="P181" s="72">
        <v>0</v>
      </c>
      <c r="Q181" s="72">
        <f>90000-90000</f>
        <v>0</v>
      </c>
    </row>
    <row r="182" spans="1:17" s="51" customFormat="1" ht="18" customHeight="1" x14ac:dyDescent="0.25">
      <c r="A182" s="84" t="s">
        <v>137</v>
      </c>
      <c r="B182" s="84" t="s">
        <v>139</v>
      </c>
      <c r="C182" s="84" t="s">
        <v>140</v>
      </c>
      <c r="D182" s="61" t="s">
        <v>35</v>
      </c>
      <c r="E182" s="76">
        <f>E183+E184+E185+E188</f>
        <v>910.74519999999995</v>
      </c>
      <c r="F182" s="76">
        <f>F183+F184+F185+F188</f>
        <v>0</v>
      </c>
      <c r="G182" s="76">
        <f t="shared" ref="G182:Q182" si="77">G183+G184+G185+G188</f>
        <v>0</v>
      </c>
      <c r="H182" s="76">
        <f t="shared" si="77"/>
        <v>0</v>
      </c>
      <c r="I182" s="76">
        <f t="shared" si="77"/>
        <v>0</v>
      </c>
      <c r="J182" s="76">
        <f t="shared" si="77"/>
        <v>0</v>
      </c>
      <c r="K182" s="76">
        <f t="shared" si="77"/>
        <v>0</v>
      </c>
      <c r="L182" s="76">
        <f t="shared" si="77"/>
        <v>0</v>
      </c>
      <c r="M182" s="76">
        <f t="shared" si="77"/>
        <v>0</v>
      </c>
      <c r="N182" s="76">
        <f t="shared" si="77"/>
        <v>0</v>
      </c>
      <c r="O182" s="76">
        <f t="shared" si="77"/>
        <v>0</v>
      </c>
      <c r="P182" s="76">
        <f t="shared" si="77"/>
        <v>910.74519999999995</v>
      </c>
      <c r="Q182" s="76">
        <f t="shared" si="77"/>
        <v>0</v>
      </c>
    </row>
    <row r="183" spans="1:17" s="51" customFormat="1" ht="35.25" customHeight="1" x14ac:dyDescent="0.25">
      <c r="A183" s="85"/>
      <c r="B183" s="85"/>
      <c r="C183" s="85"/>
      <c r="D183" s="62" t="s">
        <v>84</v>
      </c>
      <c r="E183" s="77">
        <f t="shared" ref="E183:E188" si="78">SUM(F183:Q183)</f>
        <v>0</v>
      </c>
      <c r="F183" s="72">
        <v>0</v>
      </c>
      <c r="G183" s="72">
        <v>0</v>
      </c>
      <c r="H183" s="72">
        <v>0</v>
      </c>
      <c r="I183" s="72">
        <v>0</v>
      </c>
      <c r="J183" s="72">
        <v>0</v>
      </c>
      <c r="K183" s="72">
        <v>0</v>
      </c>
      <c r="L183" s="72">
        <v>0</v>
      </c>
      <c r="M183" s="72">
        <v>0</v>
      </c>
      <c r="N183" s="72">
        <v>0</v>
      </c>
      <c r="O183" s="72">
        <v>0</v>
      </c>
      <c r="P183" s="72">
        <v>0</v>
      </c>
      <c r="Q183" s="72">
        <v>0</v>
      </c>
    </row>
    <row r="184" spans="1:17" s="51" customFormat="1" ht="45" x14ac:dyDescent="0.25">
      <c r="A184" s="85"/>
      <c r="B184" s="85"/>
      <c r="C184" s="85"/>
      <c r="D184" s="62" t="s">
        <v>85</v>
      </c>
      <c r="E184" s="77">
        <f t="shared" si="78"/>
        <v>0</v>
      </c>
      <c r="F184" s="72">
        <v>0</v>
      </c>
      <c r="G184" s="72">
        <v>0</v>
      </c>
      <c r="H184" s="72">
        <v>0</v>
      </c>
      <c r="I184" s="72">
        <v>0</v>
      </c>
      <c r="J184" s="72">
        <v>0</v>
      </c>
      <c r="K184" s="72">
        <v>0</v>
      </c>
      <c r="L184" s="72">
        <v>0</v>
      </c>
      <c r="M184" s="72">
        <v>0</v>
      </c>
      <c r="N184" s="72">
        <v>0</v>
      </c>
      <c r="O184" s="72">
        <v>0</v>
      </c>
      <c r="P184" s="72">
        <v>0</v>
      </c>
      <c r="Q184" s="72">
        <v>0</v>
      </c>
    </row>
    <row r="185" spans="1:17" s="51" customFormat="1" ht="33" customHeight="1" x14ac:dyDescent="0.25">
      <c r="A185" s="85"/>
      <c r="B185" s="85"/>
      <c r="C185" s="85"/>
      <c r="D185" s="62" t="s">
        <v>86</v>
      </c>
      <c r="E185" s="77">
        <f t="shared" si="78"/>
        <v>0</v>
      </c>
      <c r="F185" s="72">
        <v>0</v>
      </c>
      <c r="G185" s="72">
        <v>0</v>
      </c>
      <c r="H185" s="72">
        <v>0</v>
      </c>
      <c r="I185" s="72">
        <v>0</v>
      </c>
      <c r="J185" s="72">
        <v>0</v>
      </c>
      <c r="K185" s="72">
        <v>0</v>
      </c>
      <c r="L185" s="72">
        <v>0</v>
      </c>
      <c r="M185" s="72">
        <v>0</v>
      </c>
      <c r="N185" s="72">
        <v>0</v>
      </c>
      <c r="O185" s="72">
        <v>0</v>
      </c>
      <c r="P185" s="72">
        <v>0</v>
      </c>
      <c r="Q185" s="72">
        <v>0</v>
      </c>
    </row>
    <row r="186" spans="1:17" s="51" customFormat="1" ht="64.5" customHeight="1" x14ac:dyDescent="0.25">
      <c r="A186" s="85"/>
      <c r="B186" s="85"/>
      <c r="C186" s="85"/>
      <c r="D186" s="63" t="s">
        <v>87</v>
      </c>
      <c r="E186" s="77">
        <f t="shared" si="78"/>
        <v>0</v>
      </c>
      <c r="F186" s="72">
        <v>0</v>
      </c>
      <c r="G186" s="72">
        <v>0</v>
      </c>
      <c r="H186" s="72">
        <v>0</v>
      </c>
      <c r="I186" s="72">
        <v>0</v>
      </c>
      <c r="J186" s="72">
        <v>0</v>
      </c>
      <c r="K186" s="72">
        <v>0</v>
      </c>
      <c r="L186" s="72">
        <v>0</v>
      </c>
      <c r="M186" s="72">
        <v>0</v>
      </c>
      <c r="N186" s="72">
        <v>0</v>
      </c>
      <c r="O186" s="72">
        <v>0</v>
      </c>
      <c r="P186" s="72">
        <v>0</v>
      </c>
      <c r="Q186" s="72">
        <v>0</v>
      </c>
    </row>
    <row r="187" spans="1:17" s="51" customFormat="1" ht="28.5" customHeight="1" x14ac:dyDescent="0.25">
      <c r="A187" s="85"/>
      <c r="B187" s="85"/>
      <c r="C187" s="85"/>
      <c r="D187" s="63" t="s">
        <v>88</v>
      </c>
      <c r="E187" s="77">
        <f t="shared" si="78"/>
        <v>0</v>
      </c>
      <c r="F187" s="72">
        <v>0</v>
      </c>
      <c r="G187" s="72">
        <v>0</v>
      </c>
      <c r="H187" s="72">
        <v>0</v>
      </c>
      <c r="I187" s="72">
        <v>0</v>
      </c>
      <c r="J187" s="72">
        <v>0</v>
      </c>
      <c r="K187" s="72">
        <v>0</v>
      </c>
      <c r="L187" s="72">
        <v>0</v>
      </c>
      <c r="M187" s="72">
        <v>0</v>
      </c>
      <c r="N187" s="72">
        <v>0</v>
      </c>
      <c r="O187" s="72">
        <v>0</v>
      </c>
      <c r="P187" s="72">
        <v>0</v>
      </c>
      <c r="Q187" s="72">
        <v>0</v>
      </c>
    </row>
    <row r="188" spans="1:17" s="51" customFormat="1" ht="30" customHeight="1" x14ac:dyDescent="0.25">
      <c r="A188" s="86"/>
      <c r="B188" s="86"/>
      <c r="C188" s="86"/>
      <c r="D188" s="63" t="s">
        <v>47</v>
      </c>
      <c r="E188" s="77">
        <f t="shared" si="78"/>
        <v>910.74519999999995</v>
      </c>
      <c r="F188" s="72">
        <v>0</v>
      </c>
      <c r="G188" s="72">
        <v>0</v>
      </c>
      <c r="H188" s="72">
        <v>0</v>
      </c>
      <c r="I188" s="72">
        <v>0</v>
      </c>
      <c r="J188" s="72">
        <v>0</v>
      </c>
      <c r="K188" s="72">
        <v>0</v>
      </c>
      <c r="L188" s="72">
        <v>0</v>
      </c>
      <c r="M188" s="72">
        <v>0</v>
      </c>
      <c r="N188" s="72">
        <v>0</v>
      </c>
      <c r="O188" s="72">
        <v>0</v>
      </c>
      <c r="P188" s="72">
        <f>P195</f>
        <v>910.74519999999995</v>
      </c>
      <c r="Q188" s="72">
        <v>0</v>
      </c>
    </row>
    <row r="189" spans="1:17" s="51" customFormat="1" ht="15.75" customHeight="1" x14ac:dyDescent="0.25">
      <c r="A189" s="84" t="s">
        <v>138</v>
      </c>
      <c r="B189" s="85" t="s">
        <v>122</v>
      </c>
      <c r="C189" s="87" t="s">
        <v>111</v>
      </c>
      <c r="D189" s="9" t="s">
        <v>35</v>
      </c>
      <c r="E189" s="76">
        <f>E190+E191+E192+E195</f>
        <v>910.74519999999995</v>
      </c>
      <c r="F189" s="76">
        <f t="shared" ref="F189:Q189" si="79">F190+F191+F192+F195</f>
        <v>0</v>
      </c>
      <c r="G189" s="76">
        <f t="shared" si="79"/>
        <v>0</v>
      </c>
      <c r="H189" s="76">
        <f t="shared" si="79"/>
        <v>0</v>
      </c>
      <c r="I189" s="76">
        <f t="shared" si="79"/>
        <v>0</v>
      </c>
      <c r="J189" s="76">
        <f t="shared" si="79"/>
        <v>0</v>
      </c>
      <c r="K189" s="76">
        <f t="shared" si="79"/>
        <v>0</v>
      </c>
      <c r="L189" s="76">
        <f t="shared" si="79"/>
        <v>0</v>
      </c>
      <c r="M189" s="76">
        <f t="shared" si="79"/>
        <v>0</v>
      </c>
      <c r="N189" s="76">
        <f t="shared" si="79"/>
        <v>0</v>
      </c>
      <c r="O189" s="76">
        <f t="shared" si="79"/>
        <v>0</v>
      </c>
      <c r="P189" s="76">
        <f t="shared" si="79"/>
        <v>910.74519999999995</v>
      </c>
      <c r="Q189" s="76">
        <f t="shared" si="79"/>
        <v>0</v>
      </c>
    </row>
    <row r="190" spans="1:17" s="51" customFormat="1" ht="33.75" customHeight="1" x14ac:dyDescent="0.25">
      <c r="A190" s="85"/>
      <c r="B190" s="85"/>
      <c r="C190" s="87"/>
      <c r="D190" s="10" t="s">
        <v>84</v>
      </c>
      <c r="E190" s="77">
        <f t="shared" ref="E190:E195" si="80">SUM(F190:Q190)</f>
        <v>0</v>
      </c>
      <c r="F190" s="72">
        <v>0</v>
      </c>
      <c r="G190" s="72">
        <v>0</v>
      </c>
      <c r="H190" s="72">
        <v>0</v>
      </c>
      <c r="I190" s="72">
        <v>0</v>
      </c>
      <c r="J190" s="72">
        <v>0</v>
      </c>
      <c r="K190" s="72">
        <v>0</v>
      </c>
      <c r="L190" s="72">
        <v>0</v>
      </c>
      <c r="M190" s="72">
        <v>0</v>
      </c>
      <c r="N190" s="72">
        <v>0</v>
      </c>
      <c r="O190" s="72">
        <v>0</v>
      </c>
      <c r="P190" s="72">
        <v>0</v>
      </c>
      <c r="Q190" s="72">
        <v>0</v>
      </c>
    </row>
    <row r="191" spans="1:17" s="51" customFormat="1" ht="48" customHeight="1" x14ac:dyDescent="0.25">
      <c r="A191" s="85"/>
      <c r="B191" s="85"/>
      <c r="C191" s="87"/>
      <c r="D191" s="10" t="s">
        <v>85</v>
      </c>
      <c r="E191" s="77">
        <f t="shared" si="80"/>
        <v>0</v>
      </c>
      <c r="F191" s="72">
        <v>0</v>
      </c>
      <c r="G191" s="72">
        <v>0</v>
      </c>
      <c r="H191" s="72">
        <v>0</v>
      </c>
      <c r="I191" s="72">
        <v>0</v>
      </c>
      <c r="J191" s="72">
        <v>0</v>
      </c>
      <c r="K191" s="72">
        <v>0</v>
      </c>
      <c r="L191" s="72">
        <v>0</v>
      </c>
      <c r="M191" s="72">
        <v>0</v>
      </c>
      <c r="N191" s="72">
        <v>0</v>
      </c>
      <c r="O191" s="72">
        <v>0</v>
      </c>
      <c r="P191" s="72">
        <v>0</v>
      </c>
      <c r="Q191" s="72">
        <v>0</v>
      </c>
    </row>
    <row r="192" spans="1:17" s="51" customFormat="1" ht="41.25" customHeight="1" x14ac:dyDescent="0.25">
      <c r="A192" s="85"/>
      <c r="B192" s="85"/>
      <c r="C192" s="87"/>
      <c r="D192" s="10" t="s">
        <v>86</v>
      </c>
      <c r="E192" s="77">
        <f t="shared" si="80"/>
        <v>0</v>
      </c>
      <c r="F192" s="72">
        <v>0</v>
      </c>
      <c r="G192" s="72">
        <v>0</v>
      </c>
      <c r="H192" s="72">
        <v>0</v>
      </c>
      <c r="I192" s="72">
        <v>0</v>
      </c>
      <c r="J192" s="72">
        <v>0</v>
      </c>
      <c r="K192" s="72">
        <v>0</v>
      </c>
      <c r="L192" s="72">
        <v>0</v>
      </c>
      <c r="M192" s="72">
        <v>0</v>
      </c>
      <c r="N192" s="72">
        <v>0</v>
      </c>
      <c r="O192" s="72">
        <v>0</v>
      </c>
      <c r="P192" s="72">
        <v>0</v>
      </c>
      <c r="Q192" s="72">
        <v>0</v>
      </c>
    </row>
    <row r="193" spans="1:17" s="51" customFormat="1" ht="59.25" customHeight="1" x14ac:dyDescent="0.25">
      <c r="A193" s="85"/>
      <c r="B193" s="85"/>
      <c r="C193" s="87"/>
      <c r="D193" s="26" t="s">
        <v>87</v>
      </c>
      <c r="E193" s="77">
        <f t="shared" si="80"/>
        <v>0</v>
      </c>
      <c r="F193" s="72">
        <v>0</v>
      </c>
      <c r="G193" s="72">
        <v>0</v>
      </c>
      <c r="H193" s="72">
        <v>0</v>
      </c>
      <c r="I193" s="72">
        <v>0</v>
      </c>
      <c r="J193" s="72">
        <v>0</v>
      </c>
      <c r="K193" s="72">
        <v>0</v>
      </c>
      <c r="L193" s="72">
        <v>0</v>
      </c>
      <c r="M193" s="72">
        <v>0</v>
      </c>
      <c r="N193" s="72">
        <v>0</v>
      </c>
      <c r="O193" s="72">
        <v>0</v>
      </c>
      <c r="P193" s="72">
        <v>0</v>
      </c>
      <c r="Q193" s="72">
        <v>0</v>
      </c>
    </row>
    <row r="194" spans="1:17" s="51" customFormat="1" ht="31.5" customHeight="1" x14ac:dyDescent="0.25">
      <c r="A194" s="85"/>
      <c r="B194" s="85"/>
      <c r="C194" s="87"/>
      <c r="D194" s="26" t="s">
        <v>88</v>
      </c>
      <c r="E194" s="77">
        <f t="shared" si="80"/>
        <v>0</v>
      </c>
      <c r="F194" s="72">
        <v>0</v>
      </c>
      <c r="G194" s="72">
        <v>0</v>
      </c>
      <c r="H194" s="72">
        <v>0</v>
      </c>
      <c r="I194" s="72">
        <v>0</v>
      </c>
      <c r="J194" s="72">
        <v>0</v>
      </c>
      <c r="K194" s="72">
        <v>0</v>
      </c>
      <c r="L194" s="72">
        <v>0</v>
      </c>
      <c r="M194" s="72">
        <v>0</v>
      </c>
      <c r="N194" s="72">
        <v>0</v>
      </c>
      <c r="O194" s="72">
        <v>0</v>
      </c>
      <c r="P194" s="72">
        <v>0</v>
      </c>
      <c r="Q194" s="72">
        <v>0</v>
      </c>
    </row>
    <row r="195" spans="1:17" s="51" customFormat="1" ht="27.75" customHeight="1" x14ac:dyDescent="0.25">
      <c r="A195" s="86"/>
      <c r="B195" s="86"/>
      <c r="C195" s="88"/>
      <c r="D195" s="26" t="s">
        <v>47</v>
      </c>
      <c r="E195" s="77">
        <f t="shared" si="80"/>
        <v>910.74519999999995</v>
      </c>
      <c r="F195" s="72">
        <v>0</v>
      </c>
      <c r="G195" s="72">
        <v>0</v>
      </c>
      <c r="H195" s="72">
        <v>0</v>
      </c>
      <c r="I195" s="72">
        <v>0</v>
      </c>
      <c r="J195" s="72">
        <v>0</v>
      </c>
      <c r="K195" s="72">
        <v>0</v>
      </c>
      <c r="L195" s="72">
        <v>0</v>
      </c>
      <c r="M195" s="72">
        <v>0</v>
      </c>
      <c r="N195" s="72">
        <v>0</v>
      </c>
      <c r="O195" s="72">
        <v>0</v>
      </c>
      <c r="P195" s="72">
        <v>910.74519999999995</v>
      </c>
      <c r="Q195" s="72">
        <v>0</v>
      </c>
    </row>
    <row r="196" spans="1:17" ht="30.75" customHeight="1" x14ac:dyDescent="0.25">
      <c r="A196" s="102" t="s">
        <v>73</v>
      </c>
      <c r="B196" s="102"/>
      <c r="C196" s="103"/>
      <c r="D196" s="68" t="s">
        <v>35</v>
      </c>
      <c r="E196" s="78">
        <f>E197+E198+E199+E202</f>
        <v>314076.77714999998</v>
      </c>
      <c r="F196" s="78">
        <f t="shared" ref="F196:Q196" si="81">F197+F198+F199+F202</f>
        <v>0</v>
      </c>
      <c r="G196" s="78">
        <f t="shared" si="81"/>
        <v>2155.76098</v>
      </c>
      <c r="H196" s="78">
        <f t="shared" si="81"/>
        <v>1952.6339200000002</v>
      </c>
      <c r="I196" s="78">
        <f t="shared" si="81"/>
        <v>2155.7610300000001</v>
      </c>
      <c r="J196" s="78">
        <f t="shared" si="81"/>
        <v>3837.9775100000002</v>
      </c>
      <c r="K196" s="78">
        <f t="shared" si="81"/>
        <v>2284.6120300000002</v>
      </c>
      <c r="L196" s="78">
        <f t="shared" si="81"/>
        <v>1678.3870699999998</v>
      </c>
      <c r="M196" s="78">
        <f t="shared" si="81"/>
        <v>1571.4032099999999</v>
      </c>
      <c r="N196" s="78">
        <f t="shared" si="81"/>
        <v>1121.4031900000002</v>
      </c>
      <c r="O196" s="78">
        <f t="shared" si="81"/>
        <v>1135.1666800000003</v>
      </c>
      <c r="P196" s="78">
        <f t="shared" si="81"/>
        <v>249440.45968999999</v>
      </c>
      <c r="Q196" s="78">
        <f t="shared" si="81"/>
        <v>46743.211840000004</v>
      </c>
    </row>
    <row r="197" spans="1:17" ht="28.5" x14ac:dyDescent="0.25">
      <c r="A197" s="102"/>
      <c r="B197" s="102"/>
      <c r="C197" s="104"/>
      <c r="D197" s="68" t="s">
        <v>84</v>
      </c>
      <c r="E197" s="78">
        <f t="shared" ref="E197:E201" si="82">SUM(F197:Q197)</f>
        <v>0</v>
      </c>
      <c r="F197" s="79">
        <f t="shared" ref="F197:O197" si="83">F15+F29+F155</f>
        <v>0</v>
      </c>
      <c r="G197" s="79">
        <f t="shared" si="83"/>
        <v>0</v>
      </c>
      <c r="H197" s="79">
        <f t="shared" si="83"/>
        <v>0</v>
      </c>
      <c r="I197" s="79">
        <f t="shared" si="83"/>
        <v>0</v>
      </c>
      <c r="J197" s="79">
        <f t="shared" si="83"/>
        <v>0</v>
      </c>
      <c r="K197" s="79">
        <f t="shared" si="83"/>
        <v>0</v>
      </c>
      <c r="L197" s="79">
        <f t="shared" si="83"/>
        <v>0</v>
      </c>
      <c r="M197" s="79">
        <f t="shared" si="83"/>
        <v>0</v>
      </c>
      <c r="N197" s="79">
        <f t="shared" si="83"/>
        <v>0</v>
      </c>
      <c r="O197" s="79">
        <f t="shared" si="83"/>
        <v>0</v>
      </c>
      <c r="P197" s="79">
        <f t="shared" ref="P197:P202" si="84">P15+P29+P155+P183</f>
        <v>0</v>
      </c>
      <c r="Q197" s="79">
        <f t="shared" ref="Q197:Q202" si="85">Q15+Q29+Q155</f>
        <v>0</v>
      </c>
    </row>
    <row r="198" spans="1:17" ht="27.75" customHeight="1" x14ac:dyDescent="0.25">
      <c r="A198" s="102"/>
      <c r="B198" s="102"/>
      <c r="C198" s="104"/>
      <c r="D198" s="68" t="s">
        <v>85</v>
      </c>
      <c r="E198" s="78">
        <f t="shared" si="82"/>
        <v>73966.399999999994</v>
      </c>
      <c r="F198" s="79">
        <f t="shared" ref="F198:O198" si="86">F16+F30+F156</f>
        <v>0</v>
      </c>
      <c r="G198" s="79">
        <f t="shared" si="86"/>
        <v>0</v>
      </c>
      <c r="H198" s="79">
        <f t="shared" si="86"/>
        <v>0</v>
      </c>
      <c r="I198" s="79">
        <f t="shared" si="86"/>
        <v>0</v>
      </c>
      <c r="J198" s="79">
        <f t="shared" si="86"/>
        <v>0</v>
      </c>
      <c r="K198" s="79">
        <f t="shared" si="86"/>
        <v>0</v>
      </c>
      <c r="L198" s="79">
        <f t="shared" si="86"/>
        <v>0</v>
      </c>
      <c r="M198" s="79">
        <f t="shared" si="86"/>
        <v>0</v>
      </c>
      <c r="N198" s="79">
        <f t="shared" si="86"/>
        <v>0</v>
      </c>
      <c r="O198" s="79">
        <f t="shared" si="86"/>
        <v>0</v>
      </c>
      <c r="P198" s="79">
        <f t="shared" si="84"/>
        <v>73966.399999999994</v>
      </c>
      <c r="Q198" s="79">
        <f t="shared" si="85"/>
        <v>0</v>
      </c>
    </row>
    <row r="199" spans="1:17" ht="28.5" customHeight="1" x14ac:dyDescent="0.25">
      <c r="A199" s="102"/>
      <c r="B199" s="102"/>
      <c r="C199" s="104"/>
      <c r="D199" s="68" t="s">
        <v>86</v>
      </c>
      <c r="E199" s="78">
        <f t="shared" si="82"/>
        <v>117699.63195</v>
      </c>
      <c r="F199" s="79">
        <f t="shared" ref="F199:O199" si="87">F17+F31+F157</f>
        <v>0</v>
      </c>
      <c r="G199" s="79">
        <f t="shared" si="87"/>
        <v>2155.76098</v>
      </c>
      <c r="H199" s="79">
        <f t="shared" si="87"/>
        <v>1952.6339200000002</v>
      </c>
      <c r="I199" s="79">
        <f t="shared" si="87"/>
        <v>2155.7610300000001</v>
      </c>
      <c r="J199" s="79">
        <f t="shared" si="87"/>
        <v>3837.9775100000002</v>
      </c>
      <c r="K199" s="79">
        <f t="shared" si="87"/>
        <v>2284.6120300000002</v>
      </c>
      <c r="L199" s="79">
        <f t="shared" si="87"/>
        <v>1678.3870699999998</v>
      </c>
      <c r="M199" s="79">
        <f t="shared" si="87"/>
        <v>1571.4032099999999</v>
      </c>
      <c r="N199" s="79">
        <f t="shared" si="87"/>
        <v>1121.4031900000002</v>
      </c>
      <c r="O199" s="79">
        <f t="shared" si="87"/>
        <v>1135.1666800000003</v>
      </c>
      <c r="P199" s="79">
        <f t="shared" si="84"/>
        <v>92063.31448999999</v>
      </c>
      <c r="Q199" s="79">
        <f t="shared" si="85"/>
        <v>7743.2118399999999</v>
      </c>
    </row>
    <row r="200" spans="1:17" ht="56.25" customHeight="1" x14ac:dyDescent="0.25">
      <c r="A200" s="102"/>
      <c r="B200" s="102"/>
      <c r="C200" s="104"/>
      <c r="D200" s="69" t="s">
        <v>87</v>
      </c>
      <c r="E200" s="78">
        <f t="shared" si="82"/>
        <v>0</v>
      </c>
      <c r="F200" s="79">
        <f t="shared" ref="F200:O200" si="88">F18+F32+F158</f>
        <v>0</v>
      </c>
      <c r="G200" s="79">
        <f t="shared" si="88"/>
        <v>0</v>
      </c>
      <c r="H200" s="79">
        <f t="shared" si="88"/>
        <v>0</v>
      </c>
      <c r="I200" s="79">
        <f t="shared" si="88"/>
        <v>0</v>
      </c>
      <c r="J200" s="79">
        <f t="shared" si="88"/>
        <v>0</v>
      </c>
      <c r="K200" s="79">
        <f t="shared" si="88"/>
        <v>0</v>
      </c>
      <c r="L200" s="79">
        <f t="shared" si="88"/>
        <v>0</v>
      </c>
      <c r="M200" s="79">
        <f t="shared" si="88"/>
        <v>0</v>
      </c>
      <c r="N200" s="79">
        <f t="shared" si="88"/>
        <v>0</v>
      </c>
      <c r="O200" s="79">
        <f t="shared" si="88"/>
        <v>0</v>
      </c>
      <c r="P200" s="79">
        <f t="shared" si="84"/>
        <v>0</v>
      </c>
      <c r="Q200" s="79">
        <f t="shared" si="85"/>
        <v>0</v>
      </c>
    </row>
    <row r="201" spans="1:17" ht="33.75" customHeight="1" x14ac:dyDescent="0.25">
      <c r="A201" s="102"/>
      <c r="B201" s="102"/>
      <c r="C201" s="104"/>
      <c r="D201" s="69" t="s">
        <v>88</v>
      </c>
      <c r="E201" s="78">
        <f t="shared" si="82"/>
        <v>10005</v>
      </c>
      <c r="F201" s="79">
        <f t="shared" ref="F201:O201" si="89">F19+F33+F159</f>
        <v>0</v>
      </c>
      <c r="G201" s="79">
        <f t="shared" si="89"/>
        <v>0</v>
      </c>
      <c r="H201" s="79">
        <f t="shared" si="89"/>
        <v>0</v>
      </c>
      <c r="I201" s="79">
        <f t="shared" si="89"/>
        <v>0</v>
      </c>
      <c r="J201" s="79">
        <f t="shared" si="89"/>
        <v>0</v>
      </c>
      <c r="K201" s="79">
        <f t="shared" si="89"/>
        <v>0</v>
      </c>
      <c r="L201" s="79">
        <f t="shared" si="89"/>
        <v>0</v>
      </c>
      <c r="M201" s="79">
        <f t="shared" si="89"/>
        <v>0</v>
      </c>
      <c r="N201" s="79">
        <f t="shared" si="89"/>
        <v>0</v>
      </c>
      <c r="O201" s="79">
        <f t="shared" si="89"/>
        <v>0</v>
      </c>
      <c r="P201" s="79">
        <f t="shared" si="84"/>
        <v>10005</v>
      </c>
      <c r="Q201" s="79">
        <f t="shared" si="85"/>
        <v>0</v>
      </c>
    </row>
    <row r="202" spans="1:17" ht="28.5" x14ac:dyDescent="0.25">
      <c r="A202" s="102"/>
      <c r="B202" s="102"/>
      <c r="C202" s="105"/>
      <c r="D202" s="69" t="s">
        <v>47</v>
      </c>
      <c r="E202" s="78">
        <f>SUM(F202:Q202)</f>
        <v>122410.7452</v>
      </c>
      <c r="F202" s="79">
        <f t="shared" ref="F202:O202" si="90">F20+F34+F160</f>
        <v>0</v>
      </c>
      <c r="G202" s="79">
        <f t="shared" si="90"/>
        <v>0</v>
      </c>
      <c r="H202" s="79">
        <f t="shared" si="90"/>
        <v>0</v>
      </c>
      <c r="I202" s="79">
        <f t="shared" si="90"/>
        <v>0</v>
      </c>
      <c r="J202" s="79">
        <f t="shared" si="90"/>
        <v>0</v>
      </c>
      <c r="K202" s="79">
        <f t="shared" si="90"/>
        <v>0</v>
      </c>
      <c r="L202" s="79">
        <f t="shared" si="90"/>
        <v>0</v>
      </c>
      <c r="M202" s="79">
        <f t="shared" si="90"/>
        <v>0</v>
      </c>
      <c r="N202" s="79">
        <f t="shared" si="90"/>
        <v>0</v>
      </c>
      <c r="O202" s="79">
        <f t="shared" si="90"/>
        <v>0</v>
      </c>
      <c r="P202" s="79">
        <f t="shared" si="84"/>
        <v>83410.745200000005</v>
      </c>
      <c r="Q202" s="79">
        <f t="shared" si="85"/>
        <v>39000</v>
      </c>
    </row>
    <row r="203" spans="1:17" ht="23.25" customHeight="1" x14ac:dyDescent="0.25">
      <c r="A203" s="135" t="s">
        <v>74</v>
      </c>
      <c r="B203" s="136"/>
      <c r="C203" s="137"/>
      <c r="D203" s="61" t="s">
        <v>35</v>
      </c>
      <c r="E203" s="80">
        <f>E204+E205+E206+E207+E209</f>
        <v>314076.77714999998</v>
      </c>
      <c r="F203" s="80">
        <f>F204+F205+F206+F207+F209</f>
        <v>0</v>
      </c>
      <c r="G203" s="80">
        <f t="shared" ref="G203:Q203" si="91">G204+G205+G206+G207+G209</f>
        <v>2155.76098</v>
      </c>
      <c r="H203" s="80">
        <f t="shared" si="91"/>
        <v>1952.6339200000002</v>
      </c>
      <c r="I203" s="80">
        <f t="shared" si="91"/>
        <v>2155.7610300000001</v>
      </c>
      <c r="J203" s="80">
        <f t="shared" si="91"/>
        <v>3837.9775100000002</v>
      </c>
      <c r="K203" s="80">
        <f t="shared" si="91"/>
        <v>2284.6120300000002</v>
      </c>
      <c r="L203" s="80">
        <f t="shared" si="91"/>
        <v>1678.3870699999998</v>
      </c>
      <c r="M203" s="80">
        <f t="shared" si="91"/>
        <v>1571.4032099999999</v>
      </c>
      <c r="N203" s="80">
        <f t="shared" si="91"/>
        <v>1121.4031900000002</v>
      </c>
      <c r="O203" s="80">
        <f t="shared" si="91"/>
        <v>1135.1666800000003</v>
      </c>
      <c r="P203" s="80">
        <f t="shared" si="91"/>
        <v>249440.45968999999</v>
      </c>
      <c r="Q203" s="80">
        <f t="shared" si="91"/>
        <v>46743.211840000004</v>
      </c>
    </row>
    <row r="204" spans="1:17" ht="28.5" x14ac:dyDescent="0.25">
      <c r="A204" s="136"/>
      <c r="B204" s="136"/>
      <c r="C204" s="138"/>
      <c r="D204" s="61" t="s">
        <v>84</v>
      </c>
      <c r="E204" s="80">
        <f t="shared" ref="E204:E209" si="92">SUM(F204:Q204)</f>
        <v>0</v>
      </c>
      <c r="F204" s="80">
        <f t="shared" ref="F204:Q204" si="93">F197</f>
        <v>0</v>
      </c>
      <c r="G204" s="80">
        <f t="shared" si="93"/>
        <v>0</v>
      </c>
      <c r="H204" s="80">
        <f t="shared" si="93"/>
        <v>0</v>
      </c>
      <c r="I204" s="80">
        <f t="shared" si="93"/>
        <v>0</v>
      </c>
      <c r="J204" s="80">
        <f t="shared" si="93"/>
        <v>0</v>
      </c>
      <c r="K204" s="80">
        <f t="shared" si="93"/>
        <v>0</v>
      </c>
      <c r="L204" s="80">
        <f t="shared" si="93"/>
        <v>0</v>
      </c>
      <c r="M204" s="80">
        <f t="shared" si="93"/>
        <v>0</v>
      </c>
      <c r="N204" s="80">
        <f t="shared" si="93"/>
        <v>0</v>
      </c>
      <c r="O204" s="80">
        <f t="shared" si="93"/>
        <v>0</v>
      </c>
      <c r="P204" s="80">
        <f t="shared" si="93"/>
        <v>0</v>
      </c>
      <c r="Q204" s="80">
        <f t="shared" si="93"/>
        <v>0</v>
      </c>
    </row>
    <row r="205" spans="1:17" ht="42.75" x14ac:dyDescent="0.25">
      <c r="A205" s="136"/>
      <c r="B205" s="136"/>
      <c r="C205" s="138"/>
      <c r="D205" s="61" t="s">
        <v>85</v>
      </c>
      <c r="E205" s="80">
        <f t="shared" si="92"/>
        <v>73966.399999999994</v>
      </c>
      <c r="F205" s="80">
        <f t="shared" ref="F205:Q205" si="94">F198</f>
        <v>0</v>
      </c>
      <c r="G205" s="80">
        <f t="shared" si="94"/>
        <v>0</v>
      </c>
      <c r="H205" s="80">
        <f t="shared" si="94"/>
        <v>0</v>
      </c>
      <c r="I205" s="80">
        <f t="shared" si="94"/>
        <v>0</v>
      </c>
      <c r="J205" s="80">
        <f t="shared" si="94"/>
        <v>0</v>
      </c>
      <c r="K205" s="80">
        <f t="shared" si="94"/>
        <v>0</v>
      </c>
      <c r="L205" s="80">
        <f t="shared" si="94"/>
        <v>0</v>
      </c>
      <c r="M205" s="80">
        <f t="shared" si="94"/>
        <v>0</v>
      </c>
      <c r="N205" s="80">
        <f t="shared" si="94"/>
        <v>0</v>
      </c>
      <c r="O205" s="80">
        <f t="shared" si="94"/>
        <v>0</v>
      </c>
      <c r="P205" s="80">
        <f t="shared" si="94"/>
        <v>73966.399999999994</v>
      </c>
      <c r="Q205" s="80">
        <f t="shared" si="94"/>
        <v>0</v>
      </c>
    </row>
    <row r="206" spans="1:17" ht="28.5" customHeight="1" x14ac:dyDescent="0.25">
      <c r="A206" s="136"/>
      <c r="B206" s="136"/>
      <c r="C206" s="138"/>
      <c r="D206" s="61" t="s">
        <v>86</v>
      </c>
      <c r="E206" s="80">
        <f t="shared" si="92"/>
        <v>117699.63195</v>
      </c>
      <c r="F206" s="80">
        <f t="shared" ref="F206:Q206" si="95">F199</f>
        <v>0</v>
      </c>
      <c r="G206" s="80">
        <f t="shared" si="95"/>
        <v>2155.76098</v>
      </c>
      <c r="H206" s="80">
        <f t="shared" si="95"/>
        <v>1952.6339200000002</v>
      </c>
      <c r="I206" s="80">
        <f t="shared" si="95"/>
        <v>2155.7610300000001</v>
      </c>
      <c r="J206" s="80">
        <f t="shared" si="95"/>
        <v>3837.9775100000002</v>
      </c>
      <c r="K206" s="80">
        <f t="shared" si="95"/>
        <v>2284.6120300000002</v>
      </c>
      <c r="L206" s="80">
        <f t="shared" si="95"/>
        <v>1678.3870699999998</v>
      </c>
      <c r="M206" s="80">
        <f t="shared" si="95"/>
        <v>1571.4032099999999</v>
      </c>
      <c r="N206" s="80">
        <f t="shared" si="95"/>
        <v>1121.4031900000002</v>
      </c>
      <c r="O206" s="80">
        <f t="shared" si="95"/>
        <v>1135.1666800000003</v>
      </c>
      <c r="P206" s="80">
        <f t="shared" si="95"/>
        <v>92063.31448999999</v>
      </c>
      <c r="Q206" s="80">
        <f t="shared" si="95"/>
        <v>7743.2118399999999</v>
      </c>
    </row>
    <row r="207" spans="1:17" ht="59.25" customHeight="1" x14ac:dyDescent="0.25">
      <c r="A207" s="136"/>
      <c r="B207" s="136"/>
      <c r="C207" s="138"/>
      <c r="D207" s="139" t="s">
        <v>87</v>
      </c>
      <c r="E207" s="80">
        <f t="shared" si="92"/>
        <v>0</v>
      </c>
      <c r="F207" s="80">
        <f t="shared" ref="F207:Q207" si="96">F200</f>
        <v>0</v>
      </c>
      <c r="G207" s="80">
        <f t="shared" si="96"/>
        <v>0</v>
      </c>
      <c r="H207" s="80">
        <f t="shared" si="96"/>
        <v>0</v>
      </c>
      <c r="I207" s="80">
        <f t="shared" si="96"/>
        <v>0</v>
      </c>
      <c r="J207" s="80">
        <f t="shared" si="96"/>
        <v>0</v>
      </c>
      <c r="K207" s="80">
        <f t="shared" si="96"/>
        <v>0</v>
      </c>
      <c r="L207" s="80">
        <f t="shared" si="96"/>
        <v>0</v>
      </c>
      <c r="M207" s="80">
        <f t="shared" si="96"/>
        <v>0</v>
      </c>
      <c r="N207" s="80">
        <f t="shared" si="96"/>
        <v>0</v>
      </c>
      <c r="O207" s="80">
        <f t="shared" si="96"/>
        <v>0</v>
      </c>
      <c r="P207" s="80">
        <f t="shared" si="96"/>
        <v>0</v>
      </c>
      <c r="Q207" s="80">
        <f t="shared" si="96"/>
        <v>0</v>
      </c>
    </row>
    <row r="208" spans="1:17" ht="28.5" x14ac:dyDescent="0.25">
      <c r="A208" s="136"/>
      <c r="B208" s="136"/>
      <c r="C208" s="138"/>
      <c r="D208" s="139" t="s">
        <v>88</v>
      </c>
      <c r="E208" s="80">
        <f t="shared" si="92"/>
        <v>10005</v>
      </c>
      <c r="F208" s="80">
        <f t="shared" ref="F208:Q208" si="97">F201</f>
        <v>0</v>
      </c>
      <c r="G208" s="80">
        <f t="shared" si="97"/>
        <v>0</v>
      </c>
      <c r="H208" s="80">
        <f t="shared" si="97"/>
        <v>0</v>
      </c>
      <c r="I208" s="80">
        <f t="shared" si="97"/>
        <v>0</v>
      </c>
      <c r="J208" s="80">
        <f t="shared" si="97"/>
        <v>0</v>
      </c>
      <c r="K208" s="80">
        <f t="shared" si="97"/>
        <v>0</v>
      </c>
      <c r="L208" s="80">
        <f t="shared" si="97"/>
        <v>0</v>
      </c>
      <c r="M208" s="80" t="s">
        <v>145</v>
      </c>
      <c r="N208" s="80">
        <f t="shared" si="97"/>
        <v>0</v>
      </c>
      <c r="O208" s="80">
        <f t="shared" si="97"/>
        <v>0</v>
      </c>
      <c r="P208" s="80">
        <f t="shared" si="97"/>
        <v>10005</v>
      </c>
      <c r="Q208" s="80">
        <f t="shared" si="97"/>
        <v>0</v>
      </c>
    </row>
    <row r="209" spans="1:17" ht="28.5" x14ac:dyDescent="0.25">
      <c r="A209" s="136"/>
      <c r="B209" s="136"/>
      <c r="C209" s="140"/>
      <c r="D209" s="139" t="s">
        <v>47</v>
      </c>
      <c r="E209" s="80">
        <f t="shared" si="92"/>
        <v>122410.7452</v>
      </c>
      <c r="F209" s="80">
        <f t="shared" ref="F209:Q209" si="98">F202</f>
        <v>0</v>
      </c>
      <c r="G209" s="80">
        <f t="shared" si="98"/>
        <v>0</v>
      </c>
      <c r="H209" s="80">
        <f t="shared" si="98"/>
        <v>0</v>
      </c>
      <c r="I209" s="80">
        <f t="shared" si="98"/>
        <v>0</v>
      </c>
      <c r="J209" s="80">
        <f t="shared" si="98"/>
        <v>0</v>
      </c>
      <c r="K209" s="80">
        <f t="shared" si="98"/>
        <v>0</v>
      </c>
      <c r="L209" s="80">
        <f t="shared" si="98"/>
        <v>0</v>
      </c>
      <c r="M209" s="80">
        <f t="shared" si="98"/>
        <v>0</v>
      </c>
      <c r="N209" s="80">
        <f t="shared" si="98"/>
        <v>0</v>
      </c>
      <c r="O209" s="80">
        <f t="shared" si="98"/>
        <v>0</v>
      </c>
      <c r="P209" s="80">
        <f t="shared" si="98"/>
        <v>83410.745200000005</v>
      </c>
      <c r="Q209" s="80">
        <f t="shared" si="98"/>
        <v>39000</v>
      </c>
    </row>
    <row r="210" spans="1:17" ht="18.75" customHeight="1" x14ac:dyDescent="0.25">
      <c r="A210" s="109" t="s">
        <v>89</v>
      </c>
      <c r="B210" s="110"/>
      <c r="C210" s="111"/>
      <c r="D210" s="9" t="s">
        <v>35</v>
      </c>
      <c r="E210" s="78">
        <f>E211+E212+E213+E214+E216</f>
        <v>314076.77714999998</v>
      </c>
      <c r="F210" s="78">
        <f>F211+F212+F213+F214+F216</f>
        <v>0</v>
      </c>
      <c r="G210" s="78">
        <f t="shared" ref="G210:Q210" si="99">G211+G212+G213+G214+G216</f>
        <v>2155.76098</v>
      </c>
      <c r="H210" s="78">
        <f t="shared" si="99"/>
        <v>1952.6339200000002</v>
      </c>
      <c r="I210" s="78">
        <f t="shared" si="99"/>
        <v>2155.7610300000001</v>
      </c>
      <c r="J210" s="78">
        <f t="shared" si="99"/>
        <v>3837.9775100000002</v>
      </c>
      <c r="K210" s="78">
        <f t="shared" si="99"/>
        <v>2284.6120300000002</v>
      </c>
      <c r="L210" s="78">
        <f t="shared" si="99"/>
        <v>1678.3870699999998</v>
      </c>
      <c r="M210" s="78">
        <f t="shared" si="99"/>
        <v>1571.4032099999999</v>
      </c>
      <c r="N210" s="78">
        <f t="shared" si="99"/>
        <v>1121.4031900000002</v>
      </c>
      <c r="O210" s="78">
        <f t="shared" si="99"/>
        <v>1135.1666800000003</v>
      </c>
      <c r="P210" s="78">
        <f t="shared" si="99"/>
        <v>249440.45968999999</v>
      </c>
      <c r="Q210" s="78">
        <f t="shared" si="99"/>
        <v>46743.211840000004</v>
      </c>
    </row>
    <row r="211" spans="1:17" ht="30" x14ac:dyDescent="0.25">
      <c r="A211" s="112"/>
      <c r="B211" s="113"/>
      <c r="C211" s="114"/>
      <c r="D211" s="10" t="s">
        <v>84</v>
      </c>
      <c r="E211" s="78">
        <f t="shared" ref="E211:E216" si="100">SUM(F211:Q211)</f>
        <v>0</v>
      </c>
      <c r="F211" s="79">
        <f t="shared" ref="F211:Q211" si="101">F204</f>
        <v>0</v>
      </c>
      <c r="G211" s="79">
        <f t="shared" si="101"/>
        <v>0</v>
      </c>
      <c r="H211" s="79">
        <f t="shared" si="101"/>
        <v>0</v>
      </c>
      <c r="I211" s="79">
        <f t="shared" si="101"/>
        <v>0</v>
      </c>
      <c r="J211" s="79">
        <f t="shared" si="101"/>
        <v>0</v>
      </c>
      <c r="K211" s="79">
        <f t="shared" si="101"/>
        <v>0</v>
      </c>
      <c r="L211" s="79">
        <f t="shared" si="101"/>
        <v>0</v>
      </c>
      <c r="M211" s="79">
        <f t="shared" si="101"/>
        <v>0</v>
      </c>
      <c r="N211" s="79">
        <f t="shared" si="101"/>
        <v>0</v>
      </c>
      <c r="O211" s="79">
        <f t="shared" si="101"/>
        <v>0</v>
      </c>
      <c r="P211" s="79">
        <f t="shared" si="101"/>
        <v>0</v>
      </c>
      <c r="Q211" s="79">
        <f t="shared" si="101"/>
        <v>0</v>
      </c>
    </row>
    <row r="212" spans="1:17" ht="45" x14ac:dyDescent="0.25">
      <c r="A212" s="112"/>
      <c r="B212" s="113"/>
      <c r="C212" s="114"/>
      <c r="D212" s="10" t="s">
        <v>85</v>
      </c>
      <c r="E212" s="78">
        <f t="shared" si="100"/>
        <v>73966.399999999994</v>
      </c>
      <c r="F212" s="79">
        <f t="shared" ref="F212:Q212" si="102">F205</f>
        <v>0</v>
      </c>
      <c r="G212" s="79">
        <f t="shared" si="102"/>
        <v>0</v>
      </c>
      <c r="H212" s="79">
        <f t="shared" si="102"/>
        <v>0</v>
      </c>
      <c r="I212" s="79">
        <f t="shared" si="102"/>
        <v>0</v>
      </c>
      <c r="J212" s="79">
        <f t="shared" si="102"/>
        <v>0</v>
      </c>
      <c r="K212" s="79">
        <f t="shared" si="102"/>
        <v>0</v>
      </c>
      <c r="L212" s="79">
        <f t="shared" si="102"/>
        <v>0</v>
      </c>
      <c r="M212" s="79">
        <f t="shared" si="102"/>
        <v>0</v>
      </c>
      <c r="N212" s="79">
        <f t="shared" si="102"/>
        <v>0</v>
      </c>
      <c r="O212" s="79">
        <f t="shared" si="102"/>
        <v>0</v>
      </c>
      <c r="P212" s="79">
        <f t="shared" si="102"/>
        <v>73966.399999999994</v>
      </c>
      <c r="Q212" s="79">
        <f t="shared" si="102"/>
        <v>0</v>
      </c>
    </row>
    <row r="213" spans="1:17" ht="39.75" customHeight="1" x14ac:dyDescent="0.25">
      <c r="A213" s="112"/>
      <c r="B213" s="113"/>
      <c r="C213" s="114"/>
      <c r="D213" s="10" t="s">
        <v>86</v>
      </c>
      <c r="E213" s="78">
        <f t="shared" si="100"/>
        <v>117699.63195</v>
      </c>
      <c r="F213" s="79">
        <f t="shared" ref="F213:Q213" si="103">F206</f>
        <v>0</v>
      </c>
      <c r="G213" s="79">
        <f t="shared" si="103"/>
        <v>2155.76098</v>
      </c>
      <c r="H213" s="79">
        <f t="shared" si="103"/>
        <v>1952.6339200000002</v>
      </c>
      <c r="I213" s="79">
        <f t="shared" si="103"/>
        <v>2155.7610300000001</v>
      </c>
      <c r="J213" s="79">
        <f t="shared" si="103"/>
        <v>3837.9775100000002</v>
      </c>
      <c r="K213" s="79">
        <f t="shared" si="103"/>
        <v>2284.6120300000002</v>
      </c>
      <c r="L213" s="79">
        <f t="shared" si="103"/>
        <v>1678.3870699999998</v>
      </c>
      <c r="M213" s="79">
        <f t="shared" si="103"/>
        <v>1571.4032099999999</v>
      </c>
      <c r="N213" s="79">
        <f t="shared" si="103"/>
        <v>1121.4031900000002</v>
      </c>
      <c r="O213" s="79">
        <f t="shared" si="103"/>
        <v>1135.1666800000003</v>
      </c>
      <c r="P213" s="79">
        <f t="shared" si="103"/>
        <v>92063.31448999999</v>
      </c>
      <c r="Q213" s="79">
        <f t="shared" si="103"/>
        <v>7743.2118399999999</v>
      </c>
    </row>
    <row r="214" spans="1:17" ht="66" customHeight="1" x14ac:dyDescent="0.25">
      <c r="A214" s="112"/>
      <c r="B214" s="113"/>
      <c r="C214" s="114"/>
      <c r="D214" s="26" t="s">
        <v>87</v>
      </c>
      <c r="E214" s="78">
        <f t="shared" si="100"/>
        <v>0</v>
      </c>
      <c r="F214" s="79">
        <f t="shared" ref="F214:Q214" si="104">F207</f>
        <v>0</v>
      </c>
      <c r="G214" s="79">
        <f t="shared" si="104"/>
        <v>0</v>
      </c>
      <c r="H214" s="79">
        <f t="shared" si="104"/>
        <v>0</v>
      </c>
      <c r="I214" s="79">
        <f t="shared" si="104"/>
        <v>0</v>
      </c>
      <c r="J214" s="79">
        <f t="shared" si="104"/>
        <v>0</v>
      </c>
      <c r="K214" s="79">
        <f t="shared" si="104"/>
        <v>0</v>
      </c>
      <c r="L214" s="79">
        <f t="shared" si="104"/>
        <v>0</v>
      </c>
      <c r="M214" s="79">
        <f t="shared" si="104"/>
        <v>0</v>
      </c>
      <c r="N214" s="79">
        <f t="shared" si="104"/>
        <v>0</v>
      </c>
      <c r="O214" s="79">
        <f t="shared" si="104"/>
        <v>0</v>
      </c>
      <c r="P214" s="79">
        <f t="shared" si="104"/>
        <v>0</v>
      </c>
      <c r="Q214" s="79">
        <f t="shared" si="104"/>
        <v>0</v>
      </c>
    </row>
    <row r="215" spans="1:17" ht="30" x14ac:dyDescent="0.25">
      <c r="A215" s="112"/>
      <c r="B215" s="113"/>
      <c r="C215" s="114"/>
      <c r="D215" s="26" t="s">
        <v>88</v>
      </c>
      <c r="E215" s="78">
        <f t="shared" si="100"/>
        <v>10005</v>
      </c>
      <c r="F215" s="79">
        <f t="shared" ref="F215:L215" si="105">F208</f>
        <v>0</v>
      </c>
      <c r="G215" s="79">
        <f t="shared" si="105"/>
        <v>0</v>
      </c>
      <c r="H215" s="79">
        <f t="shared" si="105"/>
        <v>0</v>
      </c>
      <c r="I215" s="79">
        <f t="shared" si="105"/>
        <v>0</v>
      </c>
      <c r="J215" s="79">
        <f t="shared" si="105"/>
        <v>0</v>
      </c>
      <c r="K215" s="79">
        <f t="shared" si="105"/>
        <v>0</v>
      </c>
      <c r="L215" s="79">
        <f t="shared" si="105"/>
        <v>0</v>
      </c>
      <c r="M215" s="79" t="s">
        <v>145</v>
      </c>
      <c r="N215" s="79">
        <f t="shared" ref="N215:Q215" si="106">N208</f>
        <v>0</v>
      </c>
      <c r="O215" s="79">
        <f t="shared" si="106"/>
        <v>0</v>
      </c>
      <c r="P215" s="79">
        <f t="shared" si="106"/>
        <v>10005</v>
      </c>
      <c r="Q215" s="79">
        <f t="shared" si="106"/>
        <v>0</v>
      </c>
    </row>
    <row r="216" spans="1:17" ht="24" customHeight="1" x14ac:dyDescent="0.25">
      <c r="A216" s="115"/>
      <c r="B216" s="116"/>
      <c r="C216" s="117"/>
      <c r="D216" s="26" t="s">
        <v>47</v>
      </c>
      <c r="E216" s="78">
        <f t="shared" si="100"/>
        <v>122410.7452</v>
      </c>
      <c r="F216" s="79">
        <f t="shared" ref="F216:Q216" si="107">F209</f>
        <v>0</v>
      </c>
      <c r="G216" s="79">
        <f t="shared" si="107"/>
        <v>0</v>
      </c>
      <c r="H216" s="79">
        <f t="shared" si="107"/>
        <v>0</v>
      </c>
      <c r="I216" s="79">
        <f t="shared" si="107"/>
        <v>0</v>
      </c>
      <c r="J216" s="79">
        <f t="shared" si="107"/>
        <v>0</v>
      </c>
      <c r="K216" s="79">
        <f t="shared" si="107"/>
        <v>0</v>
      </c>
      <c r="L216" s="79">
        <f t="shared" si="107"/>
        <v>0</v>
      </c>
      <c r="M216" s="79">
        <f t="shared" si="107"/>
        <v>0</v>
      </c>
      <c r="N216" s="79">
        <f t="shared" si="107"/>
        <v>0</v>
      </c>
      <c r="O216" s="79">
        <f t="shared" si="107"/>
        <v>0</v>
      </c>
      <c r="P216" s="79">
        <f t="shared" si="107"/>
        <v>83410.745200000005</v>
      </c>
      <c r="Q216" s="79">
        <f t="shared" si="107"/>
        <v>39000</v>
      </c>
    </row>
    <row r="217" spans="1:17" ht="18.75" customHeight="1" x14ac:dyDescent="0.25">
      <c r="A217" s="109" t="s">
        <v>120</v>
      </c>
      <c r="B217" s="110"/>
      <c r="C217" s="111"/>
      <c r="D217" s="9" t="s">
        <v>35</v>
      </c>
      <c r="E217" s="80">
        <f>E218+E219+E220+E221+E223</f>
        <v>119971.33715000001</v>
      </c>
      <c r="F217" s="78">
        <f>F218+F219+F220+F221+F223</f>
        <v>0</v>
      </c>
      <c r="G217" s="78">
        <f t="shared" ref="G217:Q217" si="108">G218+G219+G220+G221+G223</f>
        <v>2155.76098</v>
      </c>
      <c r="H217" s="78">
        <f t="shared" si="108"/>
        <v>1952.6339200000002</v>
      </c>
      <c r="I217" s="78">
        <f t="shared" si="108"/>
        <v>2155.7610300000001</v>
      </c>
      <c r="J217" s="78">
        <f t="shared" si="108"/>
        <v>3837.9775100000002</v>
      </c>
      <c r="K217" s="78">
        <f t="shared" si="108"/>
        <v>2284.6120300000002</v>
      </c>
      <c r="L217" s="78">
        <f t="shared" si="108"/>
        <v>1678.3870699999998</v>
      </c>
      <c r="M217" s="78">
        <f t="shared" si="108"/>
        <v>1571.4032099999999</v>
      </c>
      <c r="N217" s="78">
        <f t="shared" si="108"/>
        <v>1121.4031900000002</v>
      </c>
      <c r="O217" s="78">
        <f t="shared" si="108"/>
        <v>1135.1666800000003</v>
      </c>
      <c r="P217" s="78">
        <f t="shared" si="108"/>
        <v>91335.019690000001</v>
      </c>
      <c r="Q217" s="78">
        <f t="shared" si="108"/>
        <v>10743.21184</v>
      </c>
    </row>
    <row r="218" spans="1:17" ht="30" x14ac:dyDescent="0.25">
      <c r="A218" s="112"/>
      <c r="B218" s="113"/>
      <c r="C218" s="114"/>
      <c r="D218" s="10" t="s">
        <v>84</v>
      </c>
      <c r="E218" s="80">
        <f>SUM(F218:Q218)</f>
        <v>0</v>
      </c>
      <c r="F218" s="79">
        <f t="shared" ref="F218:F223" si="109">F29+F183</f>
        <v>0</v>
      </c>
      <c r="G218" s="79">
        <f t="shared" ref="G218:Q218" si="110">G29+G183</f>
        <v>0</v>
      </c>
      <c r="H218" s="79">
        <f t="shared" si="110"/>
        <v>0</v>
      </c>
      <c r="I218" s="79">
        <f t="shared" si="110"/>
        <v>0</v>
      </c>
      <c r="J218" s="79">
        <f t="shared" si="110"/>
        <v>0</v>
      </c>
      <c r="K218" s="79">
        <f t="shared" si="110"/>
        <v>0</v>
      </c>
      <c r="L218" s="79">
        <f t="shared" si="110"/>
        <v>0</v>
      </c>
      <c r="M218" s="79">
        <f t="shared" si="110"/>
        <v>0</v>
      </c>
      <c r="N218" s="79">
        <f t="shared" si="110"/>
        <v>0</v>
      </c>
      <c r="O218" s="79">
        <f t="shared" si="110"/>
        <v>0</v>
      </c>
      <c r="P218" s="79">
        <f t="shared" si="110"/>
        <v>0</v>
      </c>
      <c r="Q218" s="79">
        <f t="shared" si="110"/>
        <v>0</v>
      </c>
    </row>
    <row r="219" spans="1:17" ht="45" x14ac:dyDescent="0.25">
      <c r="A219" s="112"/>
      <c r="B219" s="113"/>
      <c r="C219" s="114"/>
      <c r="D219" s="10" t="s">
        <v>85</v>
      </c>
      <c r="E219" s="80">
        <f t="shared" ref="E219:E223" si="111">SUM(F219:Q219)</f>
        <v>0</v>
      </c>
      <c r="F219" s="79">
        <f t="shared" si="109"/>
        <v>0</v>
      </c>
      <c r="G219" s="79">
        <f t="shared" ref="G219:Q219" si="112">G30+G184</f>
        <v>0</v>
      </c>
      <c r="H219" s="79">
        <f t="shared" si="112"/>
        <v>0</v>
      </c>
      <c r="I219" s="79">
        <f t="shared" si="112"/>
        <v>0</v>
      </c>
      <c r="J219" s="79">
        <f t="shared" si="112"/>
        <v>0</v>
      </c>
      <c r="K219" s="79">
        <f t="shared" si="112"/>
        <v>0</v>
      </c>
      <c r="L219" s="79">
        <f t="shared" si="112"/>
        <v>0</v>
      </c>
      <c r="M219" s="79">
        <f t="shared" si="112"/>
        <v>0</v>
      </c>
      <c r="N219" s="79">
        <f t="shared" si="112"/>
        <v>0</v>
      </c>
      <c r="O219" s="79">
        <f t="shared" si="112"/>
        <v>0</v>
      </c>
      <c r="P219" s="79">
        <f t="shared" si="112"/>
        <v>0</v>
      </c>
      <c r="Q219" s="79">
        <f t="shared" si="112"/>
        <v>0</v>
      </c>
    </row>
    <row r="220" spans="1:17" ht="35.25" customHeight="1" x14ac:dyDescent="0.25">
      <c r="A220" s="112"/>
      <c r="B220" s="113"/>
      <c r="C220" s="114"/>
      <c r="D220" s="10" t="s">
        <v>86</v>
      </c>
      <c r="E220" s="80">
        <f t="shared" si="111"/>
        <v>33560.591950000002</v>
      </c>
      <c r="F220" s="79">
        <f t="shared" si="109"/>
        <v>0</v>
      </c>
      <c r="G220" s="79">
        <f t="shared" ref="G220:Q220" si="113">G31+G185</f>
        <v>2155.76098</v>
      </c>
      <c r="H220" s="79">
        <f t="shared" si="113"/>
        <v>1952.6339200000002</v>
      </c>
      <c r="I220" s="79">
        <f t="shared" si="113"/>
        <v>2155.7610300000001</v>
      </c>
      <c r="J220" s="79">
        <f t="shared" si="113"/>
        <v>3837.9775100000002</v>
      </c>
      <c r="K220" s="79">
        <f t="shared" si="113"/>
        <v>2284.6120300000002</v>
      </c>
      <c r="L220" s="79">
        <f t="shared" si="113"/>
        <v>1678.3870699999998</v>
      </c>
      <c r="M220" s="79">
        <f t="shared" si="113"/>
        <v>1571.4032099999999</v>
      </c>
      <c r="N220" s="79">
        <f t="shared" si="113"/>
        <v>1121.4031900000002</v>
      </c>
      <c r="O220" s="79">
        <f t="shared" si="113"/>
        <v>1135.1666800000003</v>
      </c>
      <c r="P220" s="79">
        <f t="shared" si="113"/>
        <v>7924.2744899999998</v>
      </c>
      <c r="Q220" s="79">
        <f t="shared" si="113"/>
        <v>7743.2118399999999</v>
      </c>
    </row>
    <row r="221" spans="1:17" ht="75" customHeight="1" x14ac:dyDescent="0.25">
      <c r="A221" s="112"/>
      <c r="B221" s="113"/>
      <c r="C221" s="114"/>
      <c r="D221" s="26" t="s">
        <v>87</v>
      </c>
      <c r="E221" s="80">
        <f t="shared" si="111"/>
        <v>0</v>
      </c>
      <c r="F221" s="79">
        <f t="shared" si="109"/>
        <v>0</v>
      </c>
      <c r="G221" s="79">
        <f t="shared" ref="G221:Q221" si="114">G32+G186</f>
        <v>0</v>
      </c>
      <c r="H221" s="79">
        <f t="shared" si="114"/>
        <v>0</v>
      </c>
      <c r="I221" s="79">
        <f t="shared" si="114"/>
        <v>0</v>
      </c>
      <c r="J221" s="79">
        <f t="shared" si="114"/>
        <v>0</v>
      </c>
      <c r="K221" s="79">
        <f t="shared" si="114"/>
        <v>0</v>
      </c>
      <c r="L221" s="79">
        <f t="shared" si="114"/>
        <v>0</v>
      </c>
      <c r="M221" s="79">
        <f t="shared" si="114"/>
        <v>0</v>
      </c>
      <c r="N221" s="79">
        <f t="shared" si="114"/>
        <v>0</v>
      </c>
      <c r="O221" s="79">
        <f t="shared" si="114"/>
        <v>0</v>
      </c>
      <c r="P221" s="79">
        <f t="shared" si="114"/>
        <v>0</v>
      </c>
      <c r="Q221" s="79">
        <f t="shared" si="114"/>
        <v>0</v>
      </c>
    </row>
    <row r="222" spans="1:17" ht="30" x14ac:dyDescent="0.25">
      <c r="A222" s="112"/>
      <c r="B222" s="113"/>
      <c r="C222" s="114"/>
      <c r="D222" s="26" t="s">
        <v>88</v>
      </c>
      <c r="E222" s="80">
        <f t="shared" si="111"/>
        <v>0</v>
      </c>
      <c r="F222" s="79">
        <f t="shared" si="109"/>
        <v>0</v>
      </c>
      <c r="G222" s="79">
        <f t="shared" ref="G222:Q222" si="115">G33+G187</f>
        <v>0</v>
      </c>
      <c r="H222" s="79">
        <f t="shared" si="115"/>
        <v>0</v>
      </c>
      <c r="I222" s="79">
        <f t="shared" si="115"/>
        <v>0</v>
      </c>
      <c r="J222" s="79">
        <f t="shared" si="115"/>
        <v>0</v>
      </c>
      <c r="K222" s="79">
        <f t="shared" si="115"/>
        <v>0</v>
      </c>
      <c r="L222" s="79">
        <f t="shared" si="115"/>
        <v>0</v>
      </c>
      <c r="M222" s="79">
        <f t="shared" si="115"/>
        <v>0</v>
      </c>
      <c r="N222" s="79">
        <f t="shared" si="115"/>
        <v>0</v>
      </c>
      <c r="O222" s="79">
        <f t="shared" si="115"/>
        <v>0</v>
      </c>
      <c r="P222" s="79">
        <f t="shared" si="115"/>
        <v>0</v>
      </c>
      <c r="Q222" s="79">
        <f t="shared" si="115"/>
        <v>0</v>
      </c>
    </row>
    <row r="223" spans="1:17" ht="24" customHeight="1" x14ac:dyDescent="0.25">
      <c r="A223" s="115"/>
      <c r="B223" s="116"/>
      <c r="C223" s="117"/>
      <c r="D223" s="26" t="s">
        <v>47</v>
      </c>
      <c r="E223" s="80">
        <f t="shared" si="111"/>
        <v>86410.745200000005</v>
      </c>
      <c r="F223" s="79">
        <f t="shared" si="109"/>
        <v>0</v>
      </c>
      <c r="G223" s="79">
        <f t="shared" ref="G223:Q223" si="116">G34+G188</f>
        <v>0</v>
      </c>
      <c r="H223" s="79">
        <f t="shared" si="116"/>
        <v>0</v>
      </c>
      <c r="I223" s="79">
        <f t="shared" si="116"/>
        <v>0</v>
      </c>
      <c r="J223" s="79">
        <f t="shared" si="116"/>
        <v>0</v>
      </c>
      <c r="K223" s="79">
        <f t="shared" si="116"/>
        <v>0</v>
      </c>
      <c r="L223" s="79">
        <f t="shared" si="116"/>
        <v>0</v>
      </c>
      <c r="M223" s="79">
        <f t="shared" si="116"/>
        <v>0</v>
      </c>
      <c r="N223" s="79">
        <f t="shared" si="116"/>
        <v>0</v>
      </c>
      <c r="O223" s="79">
        <f t="shared" si="116"/>
        <v>0</v>
      </c>
      <c r="P223" s="79">
        <f t="shared" si="116"/>
        <v>83410.745200000005</v>
      </c>
      <c r="Q223" s="79">
        <f t="shared" si="116"/>
        <v>3000</v>
      </c>
    </row>
    <row r="224" spans="1:17" ht="18.75" customHeight="1" x14ac:dyDescent="0.25">
      <c r="A224" s="109" t="s">
        <v>121</v>
      </c>
      <c r="B224" s="110"/>
      <c r="C224" s="111"/>
      <c r="D224" s="9" t="s">
        <v>37</v>
      </c>
      <c r="E224" s="80">
        <f>E225+E226+E227+E228+E230</f>
        <v>194105.44</v>
      </c>
      <c r="F224" s="78">
        <f>F225+F226+F227+F228+F230</f>
        <v>0</v>
      </c>
      <c r="G224" s="78">
        <f t="shared" ref="G224:Q224" si="117">G225+G226+G227+G228+G230</f>
        <v>0</v>
      </c>
      <c r="H224" s="78">
        <f t="shared" si="117"/>
        <v>0</v>
      </c>
      <c r="I224" s="78">
        <f t="shared" si="117"/>
        <v>0</v>
      </c>
      <c r="J224" s="78">
        <f t="shared" si="117"/>
        <v>0</v>
      </c>
      <c r="K224" s="78">
        <f t="shared" si="117"/>
        <v>0</v>
      </c>
      <c r="L224" s="78">
        <f t="shared" si="117"/>
        <v>0</v>
      </c>
      <c r="M224" s="78">
        <f t="shared" si="117"/>
        <v>0</v>
      </c>
      <c r="N224" s="78">
        <f t="shared" si="117"/>
        <v>0</v>
      </c>
      <c r="O224" s="78">
        <f t="shared" si="117"/>
        <v>0</v>
      </c>
      <c r="P224" s="78">
        <f t="shared" si="117"/>
        <v>194105.44</v>
      </c>
      <c r="Q224" s="78">
        <f t="shared" si="117"/>
        <v>0</v>
      </c>
    </row>
    <row r="225" spans="1:17" ht="30" x14ac:dyDescent="0.25">
      <c r="A225" s="112"/>
      <c r="B225" s="113"/>
      <c r="C225" s="114"/>
      <c r="D225" s="10" t="s">
        <v>84</v>
      </c>
      <c r="E225" s="80">
        <f>SUM(F225:Q225)</f>
        <v>0</v>
      </c>
      <c r="F225" s="79">
        <f t="shared" ref="F225:Q225" si="118">F155</f>
        <v>0</v>
      </c>
      <c r="G225" s="79">
        <f t="shared" si="118"/>
        <v>0</v>
      </c>
      <c r="H225" s="79">
        <f t="shared" si="118"/>
        <v>0</v>
      </c>
      <c r="I225" s="79">
        <f t="shared" si="118"/>
        <v>0</v>
      </c>
      <c r="J225" s="79">
        <f t="shared" si="118"/>
        <v>0</v>
      </c>
      <c r="K225" s="79">
        <f t="shared" si="118"/>
        <v>0</v>
      </c>
      <c r="L225" s="79">
        <f t="shared" si="118"/>
        <v>0</v>
      </c>
      <c r="M225" s="79">
        <f t="shared" si="118"/>
        <v>0</v>
      </c>
      <c r="N225" s="79">
        <f t="shared" si="118"/>
        <v>0</v>
      </c>
      <c r="O225" s="79">
        <f t="shared" si="118"/>
        <v>0</v>
      </c>
      <c r="P225" s="79">
        <f t="shared" si="118"/>
        <v>0</v>
      </c>
      <c r="Q225" s="79">
        <f t="shared" si="118"/>
        <v>0</v>
      </c>
    </row>
    <row r="226" spans="1:17" ht="45" x14ac:dyDescent="0.25">
      <c r="A226" s="112"/>
      <c r="B226" s="113"/>
      <c r="C226" s="114"/>
      <c r="D226" s="10" t="s">
        <v>85</v>
      </c>
      <c r="E226" s="80">
        <f t="shared" ref="E226:E230" si="119">SUM(F226:Q226)</f>
        <v>73966.399999999994</v>
      </c>
      <c r="F226" s="79">
        <f t="shared" ref="F226:Q230" si="120">F156</f>
        <v>0</v>
      </c>
      <c r="G226" s="79">
        <f t="shared" si="120"/>
        <v>0</v>
      </c>
      <c r="H226" s="79">
        <f t="shared" si="120"/>
        <v>0</v>
      </c>
      <c r="I226" s="79">
        <f t="shared" si="120"/>
        <v>0</v>
      </c>
      <c r="J226" s="79">
        <f t="shared" si="120"/>
        <v>0</v>
      </c>
      <c r="K226" s="79">
        <f t="shared" si="120"/>
        <v>0</v>
      </c>
      <c r="L226" s="79">
        <f t="shared" si="120"/>
        <v>0</v>
      </c>
      <c r="M226" s="79">
        <f t="shared" si="120"/>
        <v>0</v>
      </c>
      <c r="N226" s="79">
        <f t="shared" si="120"/>
        <v>0</v>
      </c>
      <c r="O226" s="79">
        <f t="shared" si="120"/>
        <v>0</v>
      </c>
      <c r="P226" s="79">
        <f t="shared" si="120"/>
        <v>73966.399999999994</v>
      </c>
      <c r="Q226" s="79">
        <f t="shared" si="120"/>
        <v>0</v>
      </c>
    </row>
    <row r="227" spans="1:17" ht="30" customHeight="1" x14ac:dyDescent="0.25">
      <c r="A227" s="112"/>
      <c r="B227" s="113"/>
      <c r="C227" s="114"/>
      <c r="D227" s="10" t="s">
        <v>86</v>
      </c>
      <c r="E227" s="80">
        <f t="shared" si="119"/>
        <v>84139.04</v>
      </c>
      <c r="F227" s="79">
        <f t="shared" si="120"/>
        <v>0</v>
      </c>
      <c r="G227" s="79">
        <f t="shared" si="120"/>
        <v>0</v>
      </c>
      <c r="H227" s="79">
        <f t="shared" si="120"/>
        <v>0</v>
      </c>
      <c r="I227" s="79">
        <f t="shared" si="120"/>
        <v>0</v>
      </c>
      <c r="J227" s="79">
        <f t="shared" si="120"/>
        <v>0</v>
      </c>
      <c r="K227" s="79">
        <f t="shared" si="120"/>
        <v>0</v>
      </c>
      <c r="L227" s="79">
        <f t="shared" si="120"/>
        <v>0</v>
      </c>
      <c r="M227" s="79">
        <f t="shared" si="120"/>
        <v>0</v>
      </c>
      <c r="N227" s="79">
        <f t="shared" si="120"/>
        <v>0</v>
      </c>
      <c r="O227" s="79">
        <f t="shared" si="120"/>
        <v>0</v>
      </c>
      <c r="P227" s="79">
        <f t="shared" si="120"/>
        <v>84139.04</v>
      </c>
      <c r="Q227" s="79">
        <f t="shared" si="120"/>
        <v>0</v>
      </c>
    </row>
    <row r="228" spans="1:17" ht="66.75" customHeight="1" x14ac:dyDescent="0.25">
      <c r="A228" s="112"/>
      <c r="B228" s="113"/>
      <c r="C228" s="114"/>
      <c r="D228" s="26" t="s">
        <v>87</v>
      </c>
      <c r="E228" s="80">
        <f t="shared" si="119"/>
        <v>0</v>
      </c>
      <c r="F228" s="79">
        <f t="shared" si="120"/>
        <v>0</v>
      </c>
      <c r="G228" s="79">
        <f t="shared" si="120"/>
        <v>0</v>
      </c>
      <c r="H228" s="79">
        <f t="shared" si="120"/>
        <v>0</v>
      </c>
      <c r="I228" s="79">
        <f t="shared" si="120"/>
        <v>0</v>
      </c>
      <c r="J228" s="79">
        <f t="shared" si="120"/>
        <v>0</v>
      </c>
      <c r="K228" s="79">
        <f t="shared" si="120"/>
        <v>0</v>
      </c>
      <c r="L228" s="79">
        <f t="shared" si="120"/>
        <v>0</v>
      </c>
      <c r="M228" s="79">
        <f t="shared" si="120"/>
        <v>0</v>
      </c>
      <c r="N228" s="79">
        <f t="shared" si="120"/>
        <v>0</v>
      </c>
      <c r="O228" s="79">
        <f t="shared" si="120"/>
        <v>0</v>
      </c>
      <c r="P228" s="79">
        <f t="shared" si="120"/>
        <v>0</v>
      </c>
      <c r="Q228" s="79">
        <f t="shared" si="120"/>
        <v>0</v>
      </c>
    </row>
    <row r="229" spans="1:17" ht="30" x14ac:dyDescent="0.25">
      <c r="A229" s="112"/>
      <c r="B229" s="113"/>
      <c r="C229" s="114"/>
      <c r="D229" s="26" t="s">
        <v>88</v>
      </c>
      <c r="E229" s="80">
        <f t="shared" si="119"/>
        <v>10005</v>
      </c>
      <c r="F229" s="79">
        <f t="shared" si="120"/>
        <v>0</v>
      </c>
      <c r="G229" s="79">
        <f t="shared" si="120"/>
        <v>0</v>
      </c>
      <c r="H229" s="79">
        <f t="shared" si="120"/>
        <v>0</v>
      </c>
      <c r="I229" s="79">
        <f t="shared" si="120"/>
        <v>0</v>
      </c>
      <c r="J229" s="79">
        <f t="shared" si="120"/>
        <v>0</v>
      </c>
      <c r="K229" s="79">
        <f t="shared" si="120"/>
        <v>0</v>
      </c>
      <c r="L229" s="79">
        <f t="shared" si="120"/>
        <v>0</v>
      </c>
      <c r="M229" s="79">
        <f t="shared" si="120"/>
        <v>0</v>
      </c>
      <c r="N229" s="79">
        <f t="shared" si="120"/>
        <v>0</v>
      </c>
      <c r="O229" s="79">
        <f t="shared" si="120"/>
        <v>0</v>
      </c>
      <c r="P229" s="79">
        <f t="shared" si="120"/>
        <v>10005</v>
      </c>
      <c r="Q229" s="79">
        <f t="shared" si="120"/>
        <v>0</v>
      </c>
    </row>
    <row r="230" spans="1:17" ht="23.25" customHeight="1" x14ac:dyDescent="0.25">
      <c r="A230" s="115"/>
      <c r="B230" s="116"/>
      <c r="C230" s="117"/>
      <c r="D230" s="26" t="s">
        <v>47</v>
      </c>
      <c r="E230" s="80">
        <f t="shared" si="119"/>
        <v>36000</v>
      </c>
      <c r="F230" s="79">
        <f t="shared" si="120"/>
        <v>0</v>
      </c>
      <c r="G230" s="79">
        <f t="shared" si="120"/>
        <v>0</v>
      </c>
      <c r="H230" s="79">
        <f t="shared" si="120"/>
        <v>0</v>
      </c>
      <c r="I230" s="79">
        <f t="shared" si="120"/>
        <v>0</v>
      </c>
      <c r="J230" s="79">
        <f t="shared" si="120"/>
        <v>0</v>
      </c>
      <c r="K230" s="79">
        <f t="shared" si="120"/>
        <v>0</v>
      </c>
      <c r="L230" s="79">
        <f t="shared" si="120"/>
        <v>0</v>
      </c>
      <c r="M230" s="79">
        <f t="shared" si="120"/>
        <v>0</v>
      </c>
      <c r="N230" s="79">
        <f t="shared" si="120"/>
        <v>0</v>
      </c>
      <c r="O230" s="79">
        <f t="shared" si="120"/>
        <v>0</v>
      </c>
      <c r="P230" s="79">
        <f>Q20</f>
        <v>36000</v>
      </c>
      <c r="Q230" s="79">
        <f t="shared" si="120"/>
        <v>0</v>
      </c>
    </row>
    <row r="231" spans="1:17" ht="18.75" x14ac:dyDescent="0.3">
      <c r="A231" s="59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</row>
    <row r="233" spans="1:17" ht="50.25" customHeight="1" x14ac:dyDescent="0.25">
      <c r="B233" s="108" t="s">
        <v>130</v>
      </c>
      <c r="C233" s="108"/>
      <c r="D233" s="108"/>
      <c r="E233" s="67"/>
      <c r="F233" s="51" t="s">
        <v>131</v>
      </c>
    </row>
    <row r="236" spans="1:17" ht="48.75" customHeight="1" x14ac:dyDescent="0.25">
      <c r="B236" s="108" t="s">
        <v>132</v>
      </c>
      <c r="C236" s="108"/>
      <c r="D236" s="108"/>
      <c r="E236" s="67"/>
      <c r="F236" s="51" t="s">
        <v>133</v>
      </c>
    </row>
    <row r="238" spans="1:17" ht="30" x14ac:dyDescent="0.25">
      <c r="B238" s="4" t="s">
        <v>144</v>
      </c>
    </row>
  </sheetData>
  <mergeCells count="102">
    <mergeCell ref="A196:B202"/>
    <mergeCell ref="C196:C202"/>
    <mergeCell ref="A6:Q6"/>
    <mergeCell ref="A7:Q7"/>
    <mergeCell ref="B236:D236"/>
    <mergeCell ref="C126:C132"/>
    <mergeCell ref="B126:B132"/>
    <mergeCell ref="A147:A153"/>
    <mergeCell ref="A112:A118"/>
    <mergeCell ref="A119:A125"/>
    <mergeCell ref="A126:A132"/>
    <mergeCell ref="A77:A83"/>
    <mergeCell ref="C91:C97"/>
    <mergeCell ref="B233:D233"/>
    <mergeCell ref="C84:C90"/>
    <mergeCell ref="A224:C230"/>
    <mergeCell ref="A168:A174"/>
    <mergeCell ref="A217:C223"/>
    <mergeCell ref="C168:C174"/>
    <mergeCell ref="A203:B209"/>
    <mergeCell ref="C203:C209"/>
    <mergeCell ref="A210:C216"/>
    <mergeCell ref="B168:B174"/>
    <mergeCell ref="C182:C188"/>
    <mergeCell ref="M4:Q4"/>
    <mergeCell ref="A133:A139"/>
    <mergeCell ref="B133:B139"/>
    <mergeCell ref="C133:C139"/>
    <mergeCell ref="C98:C104"/>
    <mergeCell ref="A84:A90"/>
    <mergeCell ref="B84:B90"/>
    <mergeCell ref="C42:C48"/>
    <mergeCell ref="C21:C27"/>
    <mergeCell ref="B42:B48"/>
    <mergeCell ref="A42:A48"/>
    <mergeCell ref="C49:C55"/>
    <mergeCell ref="A49:A55"/>
    <mergeCell ref="B49:B55"/>
    <mergeCell ref="C70:C76"/>
    <mergeCell ref="B70:B76"/>
    <mergeCell ref="A28:A34"/>
    <mergeCell ref="A35:A41"/>
    <mergeCell ref="P9:Q9"/>
    <mergeCell ref="A10:A11"/>
    <mergeCell ref="B10:B11"/>
    <mergeCell ref="C10:C11"/>
    <mergeCell ref="D10:D11"/>
    <mergeCell ref="E10:E11"/>
    <mergeCell ref="F10:Q10"/>
    <mergeCell ref="B14:B20"/>
    <mergeCell ref="A13:Q13"/>
    <mergeCell ref="C14:C20"/>
    <mergeCell ref="A14:A20"/>
    <mergeCell ref="B28:B34"/>
    <mergeCell ref="B35:B41"/>
    <mergeCell ref="C28:C34"/>
    <mergeCell ref="C35:C41"/>
    <mergeCell ref="B21:B27"/>
    <mergeCell ref="A21:A27"/>
    <mergeCell ref="A63:A69"/>
    <mergeCell ref="B63:B69"/>
    <mergeCell ref="C63:C69"/>
    <mergeCell ref="A70:A76"/>
    <mergeCell ref="B77:B83"/>
    <mergeCell ref="C77:C83"/>
    <mergeCell ref="B189:B195"/>
    <mergeCell ref="A175:A181"/>
    <mergeCell ref="B175:B181"/>
    <mergeCell ref="C175:C181"/>
    <mergeCell ref="A161:A167"/>
    <mergeCell ref="B147:B153"/>
    <mergeCell ref="C147:C153"/>
    <mergeCell ref="B119:B125"/>
    <mergeCell ref="A140:A146"/>
    <mergeCell ref="B140:B146"/>
    <mergeCell ref="C140:C146"/>
    <mergeCell ref="B182:B188"/>
    <mergeCell ref="A182:A188"/>
    <mergeCell ref="L1:P1"/>
    <mergeCell ref="L2:P2"/>
    <mergeCell ref="L3:P3"/>
    <mergeCell ref="A189:A195"/>
    <mergeCell ref="C189:C195"/>
    <mergeCell ref="B154:B160"/>
    <mergeCell ref="B91:B97"/>
    <mergeCell ref="C105:C111"/>
    <mergeCell ref="B98:B104"/>
    <mergeCell ref="C119:C125"/>
    <mergeCell ref="B161:B167"/>
    <mergeCell ref="A98:A104"/>
    <mergeCell ref="A154:A160"/>
    <mergeCell ref="A91:A97"/>
    <mergeCell ref="A105:A111"/>
    <mergeCell ref="B105:B111"/>
    <mergeCell ref="C112:C118"/>
    <mergeCell ref="B112:B118"/>
    <mergeCell ref="C154:C160"/>
    <mergeCell ref="C161:C167"/>
    <mergeCell ref="A8:Q8"/>
    <mergeCell ref="A56:A62"/>
    <mergeCell ref="B56:B62"/>
    <mergeCell ref="C56:C62"/>
  </mergeCells>
  <printOptions horizontalCentered="1"/>
  <pageMargins left="0" right="0" top="0" bottom="0" header="0" footer="0"/>
  <pageSetup paperSize="9" scale="42" fitToHeight="0" orientation="landscape" r:id="rId1"/>
  <rowBreaks count="7" manualBreakCount="7">
    <brk id="34" max="16" man="1"/>
    <brk id="62" max="16" man="1"/>
    <brk id="90" max="16" man="1"/>
    <brk id="125" max="16" man="1"/>
    <brk id="160" max="16" man="1"/>
    <brk id="195" max="16" man="1"/>
    <brk id="223" max="16" man="1"/>
  </rowBreaks>
  <ignoredErrors>
    <ignoredError sqref="E42 E49 E70 E77 E91 E168 E182 E189 E196 E203 E21 P167 E175 P197:P202 L136 E210:Q210 P230 E98 E5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4" zoomScale="80" zoomScaleNormal="100" zoomScaleSheetLayoutView="80" workbookViewId="0">
      <selection activeCell="B26" sqref="B26"/>
    </sheetView>
  </sheetViews>
  <sheetFormatPr defaultColWidth="9.140625" defaultRowHeight="15" x14ac:dyDescent="0.25"/>
  <cols>
    <col min="1" max="1" width="6.140625" style="35" customWidth="1"/>
    <col min="2" max="2" width="78.5703125" style="1" customWidth="1"/>
    <col min="3" max="3" width="39.85546875" style="38" customWidth="1"/>
    <col min="4" max="4" width="35.85546875" style="38" customWidth="1"/>
    <col min="5" max="16384" width="9.140625" style="1"/>
  </cols>
  <sheetData>
    <row r="1" spans="1:4" ht="16.5" x14ac:dyDescent="0.25">
      <c r="D1" s="6" t="s">
        <v>51</v>
      </c>
    </row>
    <row r="2" spans="1:4" ht="16.5" x14ac:dyDescent="0.25">
      <c r="D2" s="6" t="s">
        <v>26</v>
      </c>
    </row>
    <row r="3" spans="1:4" ht="16.5" x14ac:dyDescent="0.25">
      <c r="D3" s="6" t="s">
        <v>27</v>
      </c>
    </row>
    <row r="4" spans="1:4" ht="16.5" x14ac:dyDescent="0.25">
      <c r="D4" s="6" t="s">
        <v>28</v>
      </c>
    </row>
    <row r="6" spans="1:4" ht="53.25" customHeight="1" x14ac:dyDescent="0.25">
      <c r="A6" s="119" t="s">
        <v>58</v>
      </c>
      <c r="B6" s="119"/>
      <c r="C6" s="119"/>
      <c r="D6" s="119"/>
    </row>
    <row r="7" spans="1:4" x14ac:dyDescent="0.25">
      <c r="B7" s="106"/>
      <c r="C7" s="106"/>
      <c r="D7" s="106"/>
    </row>
    <row r="8" spans="1:4" ht="28.5" customHeight="1" x14ac:dyDescent="0.25"/>
    <row r="9" spans="1:4" ht="30.75" customHeight="1" x14ac:dyDescent="0.25">
      <c r="A9" s="120" t="s">
        <v>0</v>
      </c>
      <c r="B9" s="120" t="s">
        <v>12</v>
      </c>
      <c r="C9" s="120" t="s">
        <v>29</v>
      </c>
      <c r="D9" s="120"/>
    </row>
    <row r="10" spans="1:4" ht="75" x14ac:dyDescent="0.25">
      <c r="A10" s="120"/>
      <c r="B10" s="120"/>
      <c r="C10" s="39" t="s">
        <v>30</v>
      </c>
      <c r="D10" s="39" t="s">
        <v>53</v>
      </c>
    </row>
    <row r="11" spans="1:4" s="3" customFormat="1" ht="21" customHeight="1" x14ac:dyDescent="0.2">
      <c r="A11" s="39">
        <v>1</v>
      </c>
      <c r="B11" s="39">
        <v>2</v>
      </c>
      <c r="C11" s="39">
        <v>4</v>
      </c>
      <c r="D11" s="39">
        <v>5</v>
      </c>
    </row>
    <row r="12" spans="1:4" ht="30" customHeight="1" x14ac:dyDescent="0.25">
      <c r="A12" s="30" t="s">
        <v>2</v>
      </c>
      <c r="B12" s="31" t="s">
        <v>60</v>
      </c>
      <c r="C12" s="39"/>
      <c r="D12" s="39"/>
    </row>
    <row r="13" spans="1:4" ht="18.75" x14ac:dyDescent="0.25">
      <c r="A13" s="39" t="s">
        <v>3</v>
      </c>
      <c r="B13" s="29" t="s">
        <v>25</v>
      </c>
      <c r="C13" s="39"/>
      <c r="D13" s="39"/>
    </row>
    <row r="14" spans="1:4" ht="18.75" x14ac:dyDescent="0.25">
      <c r="A14" s="39" t="s">
        <v>4</v>
      </c>
      <c r="B14" s="29" t="s">
        <v>25</v>
      </c>
      <c r="C14" s="39"/>
      <c r="D14" s="39"/>
    </row>
    <row r="15" spans="1:4" ht="18.75" x14ac:dyDescent="0.25">
      <c r="A15" s="39" t="s">
        <v>50</v>
      </c>
      <c r="B15" s="29"/>
      <c r="C15" s="39"/>
      <c r="D15" s="39"/>
    </row>
    <row r="16" spans="1:4" ht="36" customHeight="1" x14ac:dyDescent="0.25">
      <c r="A16" s="30" t="s">
        <v>6</v>
      </c>
      <c r="B16" s="31" t="s">
        <v>60</v>
      </c>
      <c r="C16" s="39"/>
      <c r="D16" s="39"/>
    </row>
    <row r="17" spans="1:7" ht="18.75" x14ac:dyDescent="0.25">
      <c r="A17" s="39" t="s">
        <v>7</v>
      </c>
      <c r="B17" s="29" t="s">
        <v>25</v>
      </c>
      <c r="C17" s="39"/>
      <c r="D17" s="39"/>
    </row>
    <row r="18" spans="1:7" ht="18.75" x14ac:dyDescent="0.25">
      <c r="A18" s="39" t="s">
        <v>8</v>
      </c>
      <c r="B18" s="29" t="s">
        <v>25</v>
      </c>
      <c r="C18" s="39"/>
      <c r="D18" s="39"/>
    </row>
    <row r="19" spans="1:7" ht="18.75" x14ac:dyDescent="0.25">
      <c r="A19" s="39" t="s">
        <v>50</v>
      </c>
      <c r="B19" s="29"/>
      <c r="C19" s="39"/>
      <c r="D19" s="39"/>
    </row>
    <row r="20" spans="1:7" x14ac:dyDescent="0.25">
      <c r="B20" s="4"/>
    </row>
    <row r="21" spans="1:7" ht="16.5" x14ac:dyDescent="0.25">
      <c r="B21" s="6" t="s">
        <v>57</v>
      </c>
      <c r="C21" s="41"/>
      <c r="D21" s="43" t="s">
        <v>39</v>
      </c>
      <c r="E21" s="43"/>
      <c r="F21" s="43"/>
    </row>
    <row r="22" spans="1:7" ht="16.5" x14ac:dyDescent="0.25">
      <c r="B22" s="6"/>
      <c r="C22" s="37" t="s">
        <v>38</v>
      </c>
      <c r="D22" s="1"/>
    </row>
    <row r="23" spans="1:7" ht="16.5" x14ac:dyDescent="0.25">
      <c r="B23" s="6"/>
      <c r="C23" s="7"/>
      <c r="D23" s="43"/>
      <c r="E23" s="38"/>
      <c r="F23" s="38"/>
      <c r="G23" s="38"/>
    </row>
    <row r="24" spans="1:7" ht="16.5" x14ac:dyDescent="0.25">
      <c r="B24" s="6" t="s">
        <v>31</v>
      </c>
      <c r="C24" s="36"/>
      <c r="D24" s="43" t="s">
        <v>39</v>
      </c>
      <c r="E24" s="118"/>
      <c r="F24" s="118"/>
      <c r="G24" s="118"/>
    </row>
    <row r="25" spans="1:7" x14ac:dyDescent="0.25">
      <c r="C25" s="37" t="s">
        <v>38</v>
      </c>
      <c r="D25" s="43"/>
    </row>
    <row r="27" spans="1:7" ht="16.5" x14ac:dyDescent="0.25">
      <c r="B27" s="6" t="s">
        <v>31</v>
      </c>
      <c r="C27" s="36"/>
      <c r="D27" s="43" t="s">
        <v>39</v>
      </c>
    </row>
    <row r="28" spans="1:7" x14ac:dyDescent="0.25">
      <c r="C28" s="37" t="s">
        <v>38</v>
      </c>
      <c r="D28" s="43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view="pageBreakPreview" zoomScale="80" zoomScaleNormal="100" zoomScaleSheetLayoutView="80" workbookViewId="0">
      <selection activeCell="C54" sqref="C54"/>
    </sheetView>
  </sheetViews>
  <sheetFormatPr defaultColWidth="9.140625" defaultRowHeight="15" x14ac:dyDescent="0.25"/>
  <cols>
    <col min="1" max="1" width="4.140625" style="2" bestFit="1" customWidth="1"/>
    <col min="2" max="2" width="30.7109375" style="1" customWidth="1"/>
    <col min="3" max="3" width="24.42578125" style="1" customWidth="1"/>
    <col min="4" max="4" width="12.85546875" style="1" customWidth="1"/>
    <col min="5" max="14" width="9.140625" style="1" customWidth="1"/>
    <col min="15" max="15" width="9.28515625" style="1" customWidth="1"/>
    <col min="16" max="16" width="9.7109375" style="1" customWidth="1"/>
    <col min="17" max="16384" width="9.140625" style="1"/>
  </cols>
  <sheetData>
    <row r="1" spans="1:16" ht="16.5" x14ac:dyDescent="0.25">
      <c r="F1" s="6"/>
      <c r="M1" s="43" t="s">
        <v>33</v>
      </c>
      <c r="O1" s="43"/>
      <c r="P1" s="43"/>
    </row>
    <row r="2" spans="1:16" ht="16.5" x14ac:dyDescent="0.25">
      <c r="A2" s="34"/>
      <c r="F2" s="6"/>
      <c r="M2" s="6" t="s">
        <v>26</v>
      </c>
      <c r="O2" s="32"/>
      <c r="P2" s="32"/>
    </row>
    <row r="3" spans="1:16" ht="16.5" x14ac:dyDescent="0.25">
      <c r="A3" s="34"/>
      <c r="F3" s="6"/>
      <c r="M3" s="6" t="s">
        <v>27</v>
      </c>
      <c r="O3" s="32"/>
      <c r="P3" s="32"/>
    </row>
    <row r="4" spans="1:16" ht="16.5" x14ac:dyDescent="0.25">
      <c r="A4" s="34"/>
      <c r="F4" s="6"/>
      <c r="M4" s="6" t="s">
        <v>28</v>
      </c>
      <c r="O4" s="32"/>
      <c r="P4" s="32"/>
    </row>
    <row r="5" spans="1:16" ht="16.5" x14ac:dyDescent="0.25">
      <c r="A5" s="34"/>
      <c r="F5" s="6"/>
      <c r="N5" s="32"/>
      <c r="O5" s="32"/>
      <c r="P5" s="32"/>
    </row>
    <row r="6" spans="1:16" ht="16.5" x14ac:dyDescent="0.25">
      <c r="A6" s="34"/>
      <c r="F6" s="6"/>
      <c r="N6" s="32"/>
      <c r="O6" s="32"/>
      <c r="P6" s="32"/>
    </row>
    <row r="7" spans="1:16" ht="16.5" x14ac:dyDescent="0.25">
      <c r="A7" s="34"/>
      <c r="F7" s="6"/>
      <c r="N7" s="32"/>
      <c r="O7" s="32"/>
      <c r="P7" s="32"/>
    </row>
    <row r="8" spans="1:16" ht="16.5" x14ac:dyDescent="0.25">
      <c r="F8" s="6"/>
      <c r="M8" s="118" t="s">
        <v>45</v>
      </c>
      <c r="N8" s="118"/>
      <c r="O8" s="118"/>
      <c r="P8" s="118"/>
    </row>
    <row r="9" spans="1:16" ht="16.5" x14ac:dyDescent="0.25">
      <c r="F9" s="6"/>
      <c r="M9" s="122"/>
      <c r="N9" s="122"/>
      <c r="O9" s="122"/>
      <c r="P9" s="122"/>
    </row>
    <row r="10" spans="1:16" ht="16.5" x14ac:dyDescent="0.25">
      <c r="F10" s="6"/>
      <c r="M10" s="123"/>
      <c r="N10" s="123"/>
      <c r="O10" s="123"/>
      <c r="P10" s="123"/>
    </row>
    <row r="11" spans="1:16" ht="16.5" x14ac:dyDescent="0.25">
      <c r="F11" s="6"/>
      <c r="M11" s="21"/>
      <c r="N11" s="21"/>
      <c r="O11" s="21"/>
      <c r="P11" s="21"/>
    </row>
    <row r="12" spans="1:16" ht="16.5" x14ac:dyDescent="0.25">
      <c r="F12" s="6"/>
      <c r="M12" s="124" t="s">
        <v>40</v>
      </c>
      <c r="N12" s="124"/>
      <c r="O12" s="124"/>
      <c r="P12" s="124"/>
    </row>
    <row r="13" spans="1:16" ht="16.5" x14ac:dyDescent="0.25">
      <c r="F13" s="6"/>
      <c r="M13" s="5"/>
      <c r="N13" s="5"/>
      <c r="O13" s="5"/>
      <c r="P13" s="5"/>
    </row>
    <row r="14" spans="1:16" ht="21" customHeight="1" x14ac:dyDescent="0.25">
      <c r="A14" s="106" t="s">
        <v>41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1:16" ht="22.5" customHeight="1" x14ac:dyDescent="0.25">
      <c r="A15" s="107" t="s">
        <v>42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</row>
    <row r="16" spans="1:16" x14ac:dyDescent="0.2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</row>
    <row r="17" spans="1:16" x14ac:dyDescent="0.25">
      <c r="O17" s="100" t="s">
        <v>43</v>
      </c>
      <c r="P17" s="100"/>
    </row>
    <row r="18" spans="1:16" ht="42.75" customHeight="1" x14ac:dyDescent="0.25">
      <c r="A18" s="101" t="s">
        <v>0</v>
      </c>
      <c r="B18" s="101" t="s">
        <v>12</v>
      </c>
      <c r="C18" s="101" t="s">
        <v>34</v>
      </c>
      <c r="D18" s="101" t="s">
        <v>37</v>
      </c>
      <c r="E18" s="101" t="s">
        <v>44</v>
      </c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</row>
    <row r="19" spans="1:16" ht="24.75" customHeight="1" x14ac:dyDescent="0.25">
      <c r="A19" s="101"/>
      <c r="B19" s="101"/>
      <c r="C19" s="101"/>
      <c r="D19" s="101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90" t="s">
        <v>2</v>
      </c>
      <c r="B21" s="90" t="s">
        <v>59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91"/>
      <c r="B22" s="91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91"/>
      <c r="B23" s="91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91"/>
      <c r="B24" s="91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91"/>
      <c r="B25" s="112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91"/>
      <c r="B26" s="112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92"/>
      <c r="B27" s="115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01" t="s">
        <v>3</v>
      </c>
      <c r="B28" s="125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01"/>
      <c r="B29" s="126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01"/>
      <c r="B30" s="126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01"/>
      <c r="B31" s="126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01"/>
      <c r="B32" s="126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01"/>
      <c r="B33" s="126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01"/>
      <c r="B34" s="127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01" t="s">
        <v>4</v>
      </c>
      <c r="B35" s="125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01"/>
      <c r="B36" s="126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01"/>
      <c r="B37" s="126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01"/>
      <c r="B38" s="126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01"/>
      <c r="B39" s="126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01"/>
      <c r="B40" s="126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01"/>
      <c r="B41" s="127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01" t="s">
        <v>6</v>
      </c>
      <c r="B43" s="101" t="s">
        <v>59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01"/>
      <c r="B44" s="101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01"/>
      <c r="B45" s="101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01"/>
      <c r="B46" s="101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01"/>
      <c r="B47" s="101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01"/>
      <c r="B48" s="101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01"/>
      <c r="B49" s="101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01" t="s">
        <v>7</v>
      </c>
      <c r="B50" s="125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01"/>
      <c r="B51" s="126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01"/>
      <c r="B52" s="126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01"/>
      <c r="B53" s="126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01"/>
      <c r="B54" s="126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01"/>
      <c r="B55" s="126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01"/>
      <c r="B56" s="127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01" t="s">
        <v>8</v>
      </c>
      <c r="B57" s="125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01"/>
      <c r="B58" s="126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01"/>
      <c r="B59" s="126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01"/>
      <c r="B60" s="126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01"/>
      <c r="B61" s="126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01"/>
      <c r="B62" s="126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01"/>
      <c r="B63" s="127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29" t="s">
        <v>54</v>
      </c>
      <c r="B65" s="129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29"/>
      <c r="B66" s="129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29"/>
      <c r="B67" s="129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29"/>
      <c r="B68" s="129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29"/>
      <c r="B69" s="129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29"/>
      <c r="B70" s="129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29"/>
      <c r="B71" s="129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28" t="s">
        <v>36</v>
      </c>
      <c r="B72" s="128"/>
      <c r="C72" s="128"/>
      <c r="D72" s="128"/>
    </row>
    <row r="73" spans="1:16" ht="16.5" x14ac:dyDescent="0.25">
      <c r="B73" s="6"/>
      <c r="C73" s="7"/>
      <c r="D73" s="7"/>
    </row>
    <row r="74" spans="1:16" ht="16.5" x14ac:dyDescent="0.25">
      <c r="B74" s="6" t="s">
        <v>31</v>
      </c>
      <c r="C74" s="116"/>
      <c r="D74" s="116"/>
      <c r="E74" s="116"/>
      <c r="F74" s="118" t="s">
        <v>39</v>
      </c>
      <c r="G74" s="118"/>
      <c r="H74" s="118"/>
    </row>
    <row r="75" spans="1:16" ht="16.5" x14ac:dyDescent="0.25">
      <c r="B75" s="6"/>
      <c r="C75" s="121" t="s">
        <v>38</v>
      </c>
      <c r="D75" s="121"/>
      <c r="E75" s="121"/>
    </row>
    <row r="76" spans="1:16" ht="16.5" x14ac:dyDescent="0.25">
      <c r="B76" s="6" t="s">
        <v>55</v>
      </c>
      <c r="C76" s="116"/>
      <c r="D76" s="116"/>
      <c r="E76" s="116"/>
      <c r="F76" s="118" t="s">
        <v>39</v>
      </c>
      <c r="G76" s="118"/>
      <c r="H76" s="118"/>
    </row>
    <row r="77" spans="1:16" x14ac:dyDescent="0.25">
      <c r="C77" s="121" t="s">
        <v>38</v>
      </c>
      <c r="D77" s="121"/>
      <c r="E77" s="121"/>
    </row>
    <row r="78" spans="1:16" x14ac:dyDescent="0.25">
      <c r="A78" s="34"/>
      <c r="C78" s="40"/>
      <c r="D78" s="40"/>
      <c r="E78" s="40"/>
    </row>
    <row r="79" spans="1:16" ht="16.5" x14ac:dyDescent="0.25">
      <c r="A79" s="34"/>
      <c r="B79" s="6" t="s">
        <v>56</v>
      </c>
      <c r="C79" s="116"/>
      <c r="D79" s="116"/>
      <c r="E79" s="116"/>
      <c r="F79" s="118" t="s">
        <v>39</v>
      </c>
      <c r="G79" s="118"/>
      <c r="H79" s="118"/>
    </row>
    <row r="80" spans="1:16" ht="16.5" x14ac:dyDescent="0.25">
      <c r="A80" s="34"/>
      <c r="B80" s="6"/>
      <c r="C80" s="33"/>
      <c r="D80" s="33"/>
      <c r="E80" s="33"/>
      <c r="F80" s="32"/>
      <c r="G80" s="32"/>
      <c r="H80" s="32"/>
    </row>
    <row r="81" spans="2:8" ht="18" customHeight="1" x14ac:dyDescent="0.25">
      <c r="B81" s="6" t="s">
        <v>31</v>
      </c>
      <c r="C81" s="130"/>
      <c r="D81" s="130"/>
      <c r="E81" s="130"/>
      <c r="F81" s="118" t="s">
        <v>39</v>
      </c>
      <c r="G81" s="118"/>
      <c r="H81" s="118"/>
    </row>
    <row r="82" spans="2:8" ht="16.5" x14ac:dyDescent="0.25">
      <c r="B82" s="6" t="s">
        <v>32</v>
      </c>
      <c r="C82" s="121" t="s">
        <v>38</v>
      </c>
      <c r="D82" s="121"/>
      <c r="E82" s="121"/>
    </row>
    <row r="83" spans="2:8" ht="22.5" customHeight="1" x14ac:dyDescent="0.25"/>
  </sheetData>
  <mergeCells count="38"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  <mergeCell ref="C76:E76"/>
    <mergeCell ref="C81:E81"/>
    <mergeCell ref="C75:E75"/>
    <mergeCell ref="C77:E77"/>
    <mergeCell ref="B28:B34"/>
    <mergeCell ref="C79:E79"/>
    <mergeCell ref="A57:A63"/>
    <mergeCell ref="C74:E74"/>
    <mergeCell ref="A72:D72"/>
    <mergeCell ref="A65:B71"/>
    <mergeCell ref="B43:B49"/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80" zoomScaleNormal="100" zoomScaleSheetLayoutView="80" workbookViewId="0">
      <selection activeCell="B27" sqref="B27"/>
    </sheetView>
  </sheetViews>
  <sheetFormatPr defaultColWidth="9.140625" defaultRowHeight="15" x14ac:dyDescent="0.25"/>
  <cols>
    <col min="1" max="1" width="6.140625" style="2" customWidth="1"/>
    <col min="2" max="2" width="78.5703125" style="1" customWidth="1"/>
    <col min="3" max="3" width="49.42578125" style="1" customWidth="1"/>
    <col min="4" max="4" width="38.7109375" style="5" customWidth="1"/>
    <col min="5" max="5" width="35.85546875" style="5" customWidth="1"/>
    <col min="6" max="16384" width="9.140625" style="1"/>
  </cols>
  <sheetData>
    <row r="1" spans="1:5" ht="16.5" x14ac:dyDescent="0.25">
      <c r="E1" s="6" t="s">
        <v>51</v>
      </c>
    </row>
    <row r="2" spans="1:5" ht="16.5" x14ac:dyDescent="0.25">
      <c r="E2" s="6" t="s">
        <v>26</v>
      </c>
    </row>
    <row r="3" spans="1:5" ht="16.5" x14ac:dyDescent="0.25">
      <c r="E3" s="6" t="s">
        <v>27</v>
      </c>
    </row>
    <row r="4" spans="1:5" ht="16.5" x14ac:dyDescent="0.25">
      <c r="E4" s="6" t="s">
        <v>28</v>
      </c>
    </row>
    <row r="6" spans="1:5" ht="53.25" customHeight="1" x14ac:dyDescent="0.25">
      <c r="A6" s="119" t="s">
        <v>49</v>
      </c>
      <c r="B6" s="119"/>
      <c r="C6" s="119"/>
      <c r="D6" s="119"/>
      <c r="E6" s="119"/>
    </row>
    <row r="7" spans="1:5" x14ac:dyDescent="0.25">
      <c r="B7" s="106"/>
      <c r="C7" s="106"/>
      <c r="D7" s="106"/>
      <c r="E7" s="106"/>
    </row>
    <row r="8" spans="1:5" ht="28.5" customHeight="1" x14ac:dyDescent="0.25"/>
    <row r="9" spans="1:5" ht="30.75" customHeight="1" x14ac:dyDescent="0.25">
      <c r="A9" s="120" t="s">
        <v>0</v>
      </c>
      <c r="B9" s="120" t="s">
        <v>12</v>
      </c>
      <c r="C9" s="120" t="s">
        <v>52</v>
      </c>
      <c r="D9" s="120" t="s">
        <v>29</v>
      </c>
      <c r="E9" s="120"/>
    </row>
    <row r="10" spans="1:5" ht="75" x14ac:dyDescent="0.25">
      <c r="A10" s="120"/>
      <c r="B10" s="120"/>
      <c r="C10" s="120"/>
      <c r="D10" s="28" t="s">
        <v>30</v>
      </c>
      <c r="E10" s="28" t="s">
        <v>53</v>
      </c>
    </row>
    <row r="11" spans="1:5" s="3" customFormat="1" ht="21" customHeight="1" x14ac:dyDescent="0.2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.75" x14ac:dyDescent="0.25">
      <c r="A13" s="28" t="s">
        <v>3</v>
      </c>
      <c r="B13" s="29" t="s">
        <v>25</v>
      </c>
      <c r="C13" s="29"/>
      <c r="D13" s="28"/>
      <c r="E13" s="28"/>
    </row>
    <row r="14" spans="1:5" ht="18.75" x14ac:dyDescent="0.25">
      <c r="A14" s="28" t="s">
        <v>4</v>
      </c>
      <c r="B14" s="29" t="s">
        <v>25</v>
      </c>
      <c r="C14" s="29"/>
      <c r="D14" s="28"/>
      <c r="E14" s="28"/>
    </row>
    <row r="15" spans="1:5" ht="18.75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.75" x14ac:dyDescent="0.25">
      <c r="A17" s="28" t="s">
        <v>7</v>
      </c>
      <c r="B17" s="29" t="s">
        <v>25</v>
      </c>
      <c r="C17" s="29"/>
      <c r="D17" s="28"/>
      <c r="E17" s="28"/>
    </row>
    <row r="18" spans="1:8" ht="18.75" x14ac:dyDescent="0.25">
      <c r="A18" s="28" t="s">
        <v>8</v>
      </c>
      <c r="B18" s="29" t="s">
        <v>25</v>
      </c>
      <c r="C18" s="29"/>
      <c r="D18" s="28"/>
      <c r="E18" s="28"/>
    </row>
    <row r="19" spans="1:8" ht="18.75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5" x14ac:dyDescent="0.25">
      <c r="B21" s="6" t="s">
        <v>31</v>
      </c>
      <c r="C21" s="41"/>
      <c r="D21" s="41"/>
      <c r="E21" s="43" t="s">
        <v>39</v>
      </c>
      <c r="F21" s="43"/>
      <c r="G21" s="43"/>
    </row>
    <row r="22" spans="1:8" ht="16.5" x14ac:dyDescent="0.25">
      <c r="B22" s="6"/>
      <c r="C22" s="46" t="s">
        <v>38</v>
      </c>
      <c r="D22" s="42"/>
      <c r="E22" s="1"/>
    </row>
    <row r="23" spans="1:8" ht="16.5" x14ac:dyDescent="0.25">
      <c r="B23" s="6" t="s">
        <v>55</v>
      </c>
      <c r="C23" s="47"/>
      <c r="D23" s="41"/>
      <c r="E23" s="43" t="s">
        <v>39</v>
      </c>
      <c r="F23" s="43"/>
      <c r="G23" s="43"/>
    </row>
    <row r="24" spans="1:8" x14ac:dyDescent="0.25">
      <c r="A24" s="34"/>
      <c r="C24" s="46" t="s">
        <v>38</v>
      </c>
      <c r="D24" s="42"/>
      <c r="E24" s="1"/>
    </row>
    <row r="25" spans="1:8" x14ac:dyDescent="0.25">
      <c r="C25" s="48"/>
      <c r="D25" s="40"/>
      <c r="E25" s="1"/>
    </row>
    <row r="26" spans="1:8" ht="16.5" x14ac:dyDescent="0.25">
      <c r="B26" s="6" t="s">
        <v>56</v>
      </c>
      <c r="C26" s="47"/>
      <c r="D26" s="41"/>
      <c r="E26" s="43" t="s">
        <v>39</v>
      </c>
      <c r="F26" s="43"/>
      <c r="G26" s="43"/>
    </row>
    <row r="27" spans="1:8" ht="16.5" x14ac:dyDescent="0.25">
      <c r="B27" s="6"/>
      <c r="C27" s="49"/>
      <c r="D27" s="45"/>
      <c r="E27" s="43"/>
      <c r="F27" s="32"/>
      <c r="G27" s="32"/>
      <c r="H27" s="32"/>
    </row>
    <row r="28" spans="1:8" ht="16.5" x14ac:dyDescent="0.25">
      <c r="B28" s="6" t="s">
        <v>31</v>
      </c>
      <c r="C28" s="50"/>
      <c r="D28" s="44"/>
      <c r="E28" s="43" t="s">
        <v>39</v>
      </c>
      <c r="F28" s="118"/>
      <c r="G28" s="118"/>
      <c r="H28" s="118"/>
    </row>
    <row r="29" spans="1:8" x14ac:dyDescent="0.25">
      <c r="C29" s="46" t="s">
        <v>38</v>
      </c>
      <c r="D29" s="42"/>
      <c r="E29" s="43"/>
    </row>
    <row r="30" spans="1:8" ht="16.5" x14ac:dyDescent="0.25">
      <c r="B30" s="6" t="s">
        <v>32</v>
      </c>
      <c r="E30" s="43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КП 2 МП 15 2023 </vt:lpstr>
      <vt:lpstr>таблица № 2 13.12.16</vt:lpstr>
      <vt:lpstr>таблица 1</vt:lpstr>
      <vt:lpstr>таблица № 2</vt:lpstr>
      <vt:lpstr>'КП 2 МП 15 2023 '!Заголовки_для_печати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'КП 2 МП 15 2023 '!Область_печати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2023-05-22T08:46:27Z</dcterms:modified>
</cp:coreProperties>
</file>